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EN\Dokumente\Abschaffung Eigenmietwert\"/>
    </mc:Choice>
  </mc:AlternateContent>
  <xr:revisionPtr revIDLastSave="0" documentId="13_ncr:1_{CE53499A-C703-47F4-8A4E-FD721BB05FEB}" xr6:coauthVersionLast="46" xr6:coauthVersionMax="46" xr10:uidLastSave="{00000000-0000-0000-0000-000000000000}"/>
  <bookViews>
    <workbookView xWindow="-120" yWindow="-120" windowWidth="29040" windowHeight="15840" xr2:uid="{AB2B2D61-E9B3-4055-9823-55C3F374F02E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23" i="1"/>
  <c r="B22" i="1"/>
  <c r="B34" i="1"/>
  <c r="N65" i="1"/>
  <c r="B55" i="1"/>
  <c r="B43" i="1" s="1"/>
  <c r="D43" i="1" s="1"/>
  <c r="E53" i="1"/>
  <c r="E50" i="1"/>
  <c r="C28" i="1"/>
  <c r="C27" i="1"/>
  <c r="C26" i="1"/>
  <c r="C24" i="1"/>
  <c r="C23" i="1"/>
  <c r="C22" i="1"/>
  <c r="D19" i="1"/>
  <c r="D18" i="1"/>
  <c r="D17" i="1"/>
  <c r="D16" i="1"/>
  <c r="D15" i="1"/>
  <c r="D14" i="1"/>
  <c r="D11" i="1"/>
  <c r="D10" i="1"/>
  <c r="D9" i="1"/>
  <c r="B42" i="1" l="1"/>
  <c r="C47" i="1"/>
  <c r="B47" i="1"/>
  <c r="C48" i="1"/>
  <c r="C50" i="1" s="1"/>
  <c r="C51" i="1" s="1"/>
  <c r="C53" i="1" s="1"/>
  <c r="B45" i="1"/>
  <c r="D45" i="1" s="1"/>
  <c r="B54" i="1" l="1"/>
  <c r="N64" i="1" l="1"/>
  <c r="B44" i="1"/>
  <c r="B48" i="1" s="1"/>
  <c r="D44" i="1" l="1"/>
  <c r="D48" i="1" s="1"/>
  <c r="B53" i="1"/>
  <c r="B32" i="1"/>
  <c r="D32" i="1" s="1"/>
  <c r="D53" i="1" l="1"/>
  <c r="B57" i="1"/>
  <c r="B56" i="1"/>
</calcChain>
</file>

<file path=xl/sharedStrings.xml><?xml version="1.0" encoding="utf-8"?>
<sst xmlns="http://schemas.openxmlformats.org/spreadsheetml/2006/main" count="94" uniqueCount="71">
  <si>
    <t>Wohnkostenvergleich Vermieter / Mieter im Jahre 2020</t>
  </si>
  <si>
    <t>Beispiel: Wohnort Bern / verheiratet / ev. ref. / amtl. Wert CHF 250'000 / Eigenmietwert CHF 15'400 / nur Standardabzüge</t>
  </si>
  <si>
    <t>Renteneinkommen CHF 100'000 / Wertschriftenvermögen CHF 300'000 / Ertrag CHF 0 / Wertschriftenverwaltung  CHF 600 (2‰)</t>
  </si>
  <si>
    <t>Hauptunterschied gegenüber dem Mieter: Der Vermieter ist zuständig für die Finanzierung des Grundstückes inkl. Immobilie</t>
  </si>
  <si>
    <t>Mieter</t>
  </si>
  <si>
    <t>von Steuern</t>
  </si>
  <si>
    <t>abziehbar</t>
  </si>
  <si>
    <t>CHF</t>
  </si>
  <si>
    <t>Versicherungen</t>
  </si>
  <si>
    <t>Brandversicherung Gebäude 2020 (Versicherungssumme 564'000) / GVB</t>
  </si>
  <si>
    <t>Gebäude Wasser (Aqua, Plus, Top) 2020 / GVB</t>
  </si>
  <si>
    <t>Haftpflichtversicherung (1.4.2019 bis 31.3.2020) / Basler, Basel</t>
  </si>
  <si>
    <t>Jahresgrundgebühren</t>
  </si>
  <si>
    <t>Wassergebühr (enthalten in Wasserkosten)</t>
  </si>
  <si>
    <t>Abwassergebühr (enthalten in Abwasserkosten)</t>
  </si>
  <si>
    <t>Kehrrichtgebühr</t>
  </si>
  <si>
    <t>Grünabfuhrgebühr</t>
  </si>
  <si>
    <t>Beleuchtungsgegbühr</t>
  </si>
  <si>
    <t>Regenwassergebühr</t>
  </si>
  <si>
    <t>Energiekosten</t>
  </si>
  <si>
    <t>kWh</t>
  </si>
  <si>
    <t>CHF/kWh</t>
  </si>
  <si>
    <t>Heizung (heizen nur mit der Elektroheizung)</t>
  </si>
  <si>
    <t>Warmwasser</t>
  </si>
  <si>
    <t>Übriger Bedarf</t>
  </si>
  <si>
    <t>Heizung (heizen mit der Elektroheizung)</t>
  </si>
  <si>
    <t>6 Ster Holz (inkl. Dienstleistungen und Kaminfegerkosten)</t>
  </si>
  <si>
    <t>Unterhalt</t>
  </si>
  <si>
    <t>Verbleibender Rest der Pauschale für Unterhalt</t>
  </si>
  <si>
    <t>Pauschale für Wertschriftenverwaltung minus Vermögensertrag</t>
  </si>
  <si>
    <t>Wasser- &amp; Abwasser</t>
  </si>
  <si>
    <t>Wasserverbrauch ohne Grundgebühr</t>
  </si>
  <si>
    <t>Abwasser ohne Grundgebühr</t>
  </si>
  <si>
    <t>Steuern</t>
  </si>
  <si>
    <t>Haus</t>
  </si>
  <si>
    <t>zusätzliche Steuern wegen Immobilienbesitzes</t>
  </si>
  <si>
    <t>Liegenschaftssteuer</t>
  </si>
  <si>
    <t>Unterhaltspauschale</t>
  </si>
  <si>
    <t>Hypothekarzins</t>
  </si>
  <si>
    <t>Zins für Eigenmittel</t>
  </si>
  <si>
    <t>0% oder 2% oder 5%</t>
  </si>
  <si>
    <t>Hypothekarzinssatz</t>
  </si>
  <si>
    <t>Nettomiete</t>
  </si>
  <si>
    <t>0 oder 500'000 oder 800'000</t>
  </si>
  <si>
    <t>Eigenmietwert</t>
  </si>
  <si>
    <t>Bruttomiete</t>
  </si>
  <si>
    <t>Hypothek</t>
  </si>
  <si>
    <t>Amtlicher Wert (noch Norm Verkehrswertschatzung)</t>
  </si>
  <si>
    <t>Brutttomiete</t>
  </si>
  <si>
    <t>Eingabefelder</t>
  </si>
  <si>
    <t>Eigenmietwert 70%der Bruttomiete</t>
  </si>
  <si>
    <t>Abschreibung 1% vom Neuwert + Baunebenkosten ???</t>
  </si>
  <si>
    <t>ohne Hypothek</t>
  </si>
  <si>
    <t>Hypothek CHF 500'000 Zinssatz 2%</t>
  </si>
  <si>
    <t>Hypothek CHF 500'000 Zinssatz 5%</t>
  </si>
  <si>
    <t>Hypothek CHF 800'000 Zinssatz 2%</t>
  </si>
  <si>
    <t>Hypothek CHF 800'000 Zinssatz 5%</t>
  </si>
  <si>
    <t>Hypothek CHF 500'000 Zinssatz 0%</t>
  </si>
  <si>
    <t>Hypothek CHF 800'000 Zinssatz 0%</t>
  </si>
  <si>
    <t>Nettoertrag</t>
  </si>
  <si>
    <t>ohne Haus</t>
  </si>
  <si>
    <t>Eingenheim</t>
  </si>
  <si>
    <t>Verbrauch (Heizung, Warmwasser, Wasser ohne Grundgebühr)</t>
  </si>
  <si>
    <t>Nebenkosten (Heizung,  Warmwasser, Wasser ohne Grundgebühr)</t>
  </si>
  <si>
    <t>Total Kosten Eigennutzunger / Mieter</t>
  </si>
  <si>
    <t>Netttoertrag Eigennutzer nach Steuern</t>
  </si>
  <si>
    <t>Nettoertrag Eigennutzer nach Steuern</t>
  </si>
  <si>
    <t>Anteil Eigennutzer</t>
  </si>
  <si>
    <t>Total Wohnkosten Eigennutzer / Verbrauchskosten Mieter</t>
  </si>
  <si>
    <t>Vermieter als</t>
  </si>
  <si>
    <t>Eigennutzer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</si>
</sst>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CHF&quot;\ #,##0;[Red]&quot;CHF&quot;\ \-#,##0"/>
    <numFmt numFmtId="164" formatCode="#\ ###\ ##0;[Red]\-#\ ###\ ##0"/>
    <numFmt numFmtId="165" formatCode="#\ ###\ ##0.0000;[Red]\-#\ ###\ ##0.00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1" xfId="0" applyFont="1" applyBorder="1" applyAlignment="1">
      <alignment horizontal="centerContinuous"/>
    </xf>
    <xf numFmtId="164" fontId="1" fillId="0" borderId="1" xfId="0" applyNumberFormat="1" applyFont="1" applyBorder="1" applyAlignment="1">
      <alignment horizontal="centerContinuous"/>
    </xf>
    <xf numFmtId="164" fontId="1" fillId="0" borderId="2" xfId="0" applyNumberFormat="1" applyFont="1" applyBorder="1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0" fontId="2" fillId="0" borderId="0" xfId="0" applyFont="1"/>
    <xf numFmtId="0" fontId="2" fillId="0" borderId="1" xfId="0" applyFont="1" applyBorder="1" applyAlignment="1">
      <alignment horizontal="centerContinuous"/>
    </xf>
    <xf numFmtId="164" fontId="2" fillId="0" borderId="1" xfId="0" applyNumberFormat="1" applyFont="1" applyBorder="1" applyAlignment="1">
      <alignment horizontal="centerContinuous"/>
    </xf>
    <xf numFmtId="164" fontId="2" fillId="0" borderId="2" xfId="0" applyNumberFormat="1" applyFont="1" applyBorder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3" fillId="0" borderId="0" xfId="0" applyFont="1"/>
    <xf numFmtId="0" fontId="2" fillId="0" borderId="0" xfId="0" applyFont="1" applyAlignment="1">
      <alignment horizontal="centerContinuous"/>
    </xf>
    <xf numFmtId="0" fontId="2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2" borderId="4" xfId="0" applyFont="1" applyFill="1" applyBorder="1"/>
    <xf numFmtId="164" fontId="1" fillId="0" borderId="5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2" fillId="2" borderId="6" xfId="0" applyFont="1" applyFill="1" applyBorder="1"/>
    <xf numFmtId="164" fontId="2" fillId="3" borderId="6" xfId="0" applyNumberFormat="1" applyFont="1" applyFill="1" applyBorder="1"/>
    <xf numFmtId="164" fontId="2" fillId="0" borderId="7" xfId="0" applyNumberFormat="1" applyFont="1" applyBorder="1"/>
    <xf numFmtId="0" fontId="2" fillId="0" borderId="6" xfId="0" applyFont="1" applyBorder="1"/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6" xfId="0" applyFont="1" applyBorder="1"/>
    <xf numFmtId="0" fontId="3" fillId="0" borderId="8" xfId="0" applyFont="1" applyBorder="1"/>
    <xf numFmtId="164" fontId="4" fillId="3" borderId="6" xfId="0" applyNumberFormat="1" applyFont="1" applyFill="1" applyBorder="1"/>
    <xf numFmtId="164" fontId="4" fillId="2" borderId="6" xfId="0" applyNumberFormat="1" applyFont="1" applyFill="1" applyBorder="1"/>
    <xf numFmtId="164" fontId="4" fillId="0" borderId="6" xfId="0" applyNumberFormat="1" applyFont="1" applyBorder="1"/>
    <xf numFmtId="164" fontId="1" fillId="2" borderId="6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2" fillId="2" borderId="6" xfId="0" applyNumberFormat="1" applyFont="1" applyFill="1" applyBorder="1"/>
    <xf numFmtId="164" fontId="2" fillId="0" borderId="9" xfId="0" applyNumberFormat="1" applyFont="1" applyBorder="1"/>
    <xf numFmtId="165" fontId="2" fillId="0" borderId="10" xfId="0" applyNumberFormat="1" applyFont="1" applyBorder="1"/>
    <xf numFmtId="164" fontId="4" fillId="0" borderId="7" xfId="0" applyNumberFormat="1" applyFont="1" applyBorder="1"/>
    <xf numFmtId="0" fontId="3" fillId="0" borderId="7" xfId="0" applyFont="1" applyBorder="1"/>
    <xf numFmtId="164" fontId="2" fillId="2" borderId="0" xfId="0" applyNumberFormat="1" applyFont="1" applyFill="1"/>
    <xf numFmtId="0" fontId="5" fillId="3" borderId="0" xfId="0" applyFont="1" applyFill="1" applyAlignment="1">
      <alignment horizontal="centerContinuous"/>
    </xf>
    <xf numFmtId="0" fontId="2" fillId="3" borderId="0" xfId="0" applyFont="1" applyFill="1" applyAlignment="1">
      <alignment horizontal="centerContinuous"/>
    </xf>
    <xf numFmtId="6" fontId="5" fillId="3" borderId="0" xfId="0" applyNumberFormat="1" applyFont="1" applyFill="1" applyAlignment="1">
      <alignment horizontal="centerContinuous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6" xfId="0" applyFont="1" applyFill="1" applyBorder="1"/>
    <xf numFmtId="164" fontId="1" fillId="2" borderId="6" xfId="0" applyNumberFormat="1" applyFont="1" applyFill="1" applyBorder="1"/>
    <xf numFmtId="164" fontId="1" fillId="2" borderId="7" xfId="0" applyNumberFormat="1" applyFont="1" applyFill="1" applyBorder="1"/>
    <xf numFmtId="164" fontId="1" fillId="2" borderId="7" xfId="0" applyNumberFormat="1" applyFont="1" applyFill="1" applyBorder="1" applyAlignment="1">
      <alignment horizontal="center"/>
    </xf>
    <xf numFmtId="0" fontId="1" fillId="0" borderId="0" xfId="0" applyFont="1"/>
    <xf numFmtId="9" fontId="1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right"/>
    </xf>
    <xf numFmtId="164" fontId="2" fillId="4" borderId="6" xfId="0" applyNumberFormat="1" applyFont="1" applyFill="1" applyBorder="1"/>
    <xf numFmtId="164" fontId="1" fillId="0" borderId="0" xfId="0" applyNumberFormat="1" applyFont="1"/>
    <xf numFmtId="0" fontId="2" fillId="2" borderId="11" xfId="0" applyFont="1" applyFill="1" applyBorder="1"/>
    <xf numFmtId="164" fontId="2" fillId="0" borderId="11" xfId="0" applyNumberFormat="1" applyFont="1" applyBorder="1"/>
    <xf numFmtId="164" fontId="2" fillId="0" borderId="12" xfId="0" applyNumberFormat="1" applyFont="1" applyBorder="1"/>
    <xf numFmtId="164" fontId="2" fillId="0" borderId="12" xfId="0" applyNumberFormat="1" applyFont="1" applyBorder="1" applyAlignment="1">
      <alignment horizontal="right"/>
    </xf>
    <xf numFmtId="164" fontId="1" fillId="3" borderId="0" xfId="0" applyNumberFormat="1" applyFont="1" applyFill="1" applyProtection="1">
      <protection locked="0"/>
    </xf>
    <xf numFmtId="164" fontId="2" fillId="0" borderId="13" xfId="0" applyNumberFormat="1" applyFont="1" applyBorder="1" applyAlignment="1">
      <alignment horizontal="right"/>
    </xf>
    <xf numFmtId="0" fontId="1" fillId="0" borderId="0" xfId="0" applyFont="1" applyAlignment="1">
      <alignment horizontal="centerContinuous"/>
    </xf>
    <xf numFmtId="164" fontId="2" fillId="0" borderId="1" xfId="0" applyNumberFormat="1" applyFont="1" applyBorder="1"/>
    <xf numFmtId="164" fontId="2" fillId="0" borderId="15" xfId="0" applyNumberFormat="1" applyFont="1" applyBorder="1"/>
    <xf numFmtId="164" fontId="2" fillId="0" borderId="15" xfId="0" applyNumberFormat="1" applyFont="1" applyBorder="1" applyAlignment="1">
      <alignment horizontal="right"/>
    </xf>
    <xf numFmtId="0" fontId="2" fillId="0" borderId="16" xfId="0" applyFont="1" applyBorder="1"/>
    <xf numFmtId="164" fontId="2" fillId="0" borderId="16" xfId="0" applyNumberFormat="1" applyFont="1" applyBorder="1"/>
    <xf numFmtId="164" fontId="2" fillId="4" borderId="17" xfId="0" applyNumberFormat="1" applyFont="1" applyFill="1" applyBorder="1"/>
    <xf numFmtId="164" fontId="2" fillId="0" borderId="17" xfId="0" applyNumberFormat="1" applyFont="1" applyBorder="1" applyAlignment="1">
      <alignment horizontal="right"/>
    </xf>
    <xf numFmtId="9" fontId="2" fillId="0" borderId="0" xfId="0" applyNumberFormat="1" applyFont="1"/>
    <xf numFmtId="9" fontId="2" fillId="5" borderId="0" xfId="0" applyNumberFormat="1" applyFont="1" applyFill="1" applyProtection="1">
      <protection locked="0"/>
    </xf>
    <xf numFmtId="164" fontId="2" fillId="0" borderId="6" xfId="0" applyNumberFormat="1" applyFont="1" applyBorder="1"/>
    <xf numFmtId="164" fontId="2" fillId="0" borderId="3" xfId="0" applyNumberFormat="1" applyFont="1" applyBorder="1"/>
    <xf numFmtId="164" fontId="2" fillId="2" borderId="15" xfId="0" applyNumberFormat="1" applyFont="1" applyFill="1" applyBorder="1"/>
    <xf numFmtId="164" fontId="1" fillId="0" borderId="15" xfId="0" applyNumberFormat="1" applyFont="1" applyBorder="1" applyAlignment="1">
      <alignment horizontal="center"/>
    </xf>
    <xf numFmtId="0" fontId="5" fillId="0" borderId="0" xfId="0" applyFont="1" applyAlignment="1">
      <alignment horizontal="centerContinuous"/>
    </xf>
    <xf numFmtId="0" fontId="1" fillId="0" borderId="14" xfId="0" applyFont="1" applyBorder="1"/>
    <xf numFmtId="164" fontId="1" fillId="0" borderId="14" xfId="0" applyNumberFormat="1" applyFont="1" applyBorder="1"/>
    <xf numFmtId="164" fontId="2" fillId="0" borderId="0" xfId="0" applyNumberFormat="1" applyFont="1"/>
    <xf numFmtId="164" fontId="2" fillId="5" borderId="0" xfId="0" applyNumberFormat="1" applyFont="1" applyFill="1" applyProtection="1">
      <protection locked="0"/>
    </xf>
    <xf numFmtId="0" fontId="1" fillId="0" borderId="18" xfId="0" applyFont="1" applyBorder="1"/>
    <xf numFmtId="164" fontId="1" fillId="0" borderId="18" xfId="0" applyNumberFormat="1" applyFont="1" applyBorder="1"/>
    <xf numFmtId="164" fontId="2" fillId="2" borderId="0" xfId="0" applyNumberFormat="1" applyFont="1" applyFill="1" applyProtection="1">
      <protection locked="0"/>
    </xf>
    <xf numFmtId="164" fontId="1" fillId="0" borderId="6" xfId="0" applyNumberFormat="1" applyFont="1" applyBorder="1"/>
    <xf numFmtId="164" fontId="1" fillId="2" borderId="0" xfId="0" applyNumberFormat="1" applyFont="1" applyFill="1" applyProtection="1">
      <protection locked="0"/>
    </xf>
    <xf numFmtId="164" fontId="5" fillId="0" borderId="6" xfId="0" applyNumberFormat="1" applyFont="1" applyBorder="1"/>
    <xf numFmtId="9" fontId="5" fillId="0" borderId="6" xfId="0" applyNumberFormat="1" applyFont="1" applyBorder="1"/>
    <xf numFmtId="0" fontId="2" fillId="5" borderId="0" xfId="0" applyFont="1" applyFill="1"/>
    <xf numFmtId="9" fontId="1" fillId="0" borderId="0" xfId="0" applyNumberFormat="1" applyFont="1"/>
    <xf numFmtId="164" fontId="1" fillId="2" borderId="0" xfId="0" applyNumberFormat="1" applyFont="1" applyFill="1"/>
    <xf numFmtId="0" fontId="5" fillId="0" borderId="0" xfId="0" applyFont="1"/>
    <xf numFmtId="10" fontId="1" fillId="2" borderId="0" xfId="0" applyNumberFormat="1" applyFont="1" applyFill="1"/>
    <xf numFmtId="164" fontId="6" fillId="2" borderId="6" xfId="0" applyNumberFormat="1" applyFont="1" applyFill="1" applyBorder="1"/>
    <xf numFmtId="0" fontId="2" fillId="0" borderId="19" xfId="0" applyFont="1" applyBorder="1"/>
    <xf numFmtId="0" fontId="1" fillId="0" borderId="16" xfId="0" applyFont="1" applyBorder="1"/>
    <xf numFmtId="0" fontId="2" fillId="0" borderId="20" xfId="0" applyFont="1" applyBorder="1"/>
    <xf numFmtId="0" fontId="1" fillId="0" borderId="3" xfId="0" applyFont="1" applyBorder="1"/>
    <xf numFmtId="0" fontId="1" fillId="0" borderId="10" xfId="0" applyFont="1" applyBorder="1"/>
    <xf numFmtId="0" fontId="2" fillId="0" borderId="3" xfId="0" applyFont="1" applyBorder="1"/>
    <xf numFmtId="0" fontId="2" fillId="0" borderId="6" xfId="0" applyNumberFormat="1" applyFont="1" applyBorder="1"/>
    <xf numFmtId="164" fontId="1" fillId="0" borderId="21" xfId="0" applyNumberFormat="1" applyFont="1" applyBorder="1" applyAlignment="1">
      <alignment horizontal="center"/>
    </xf>
    <xf numFmtId="164" fontId="1" fillId="0" borderId="17" xfId="0" applyNumberFormat="1" applyFont="1" applyBorder="1"/>
    <xf numFmtId="164" fontId="1" fillId="0" borderId="7" xfId="0" applyNumberFormat="1" applyFont="1" applyBorder="1"/>
    <xf numFmtId="0" fontId="1" fillId="0" borderId="15" xfId="0" applyFont="1" applyBorder="1"/>
    <xf numFmtId="0" fontId="1" fillId="0" borderId="22" xfId="0" applyFont="1" applyBorder="1"/>
    <xf numFmtId="0" fontId="1" fillId="0" borderId="7" xfId="0" applyFont="1" applyBorder="1"/>
    <xf numFmtId="0" fontId="1" fillId="0" borderId="17" xfId="0" applyFont="1" applyBorder="1"/>
    <xf numFmtId="164" fontId="1" fillId="0" borderId="23" xfId="0" applyNumberFormat="1" applyFont="1" applyBorder="1"/>
    <xf numFmtId="0" fontId="1" fillId="0" borderId="24" xfId="0" applyFont="1" applyBorder="1" applyAlignment="1">
      <alignment horizontal="center"/>
    </xf>
    <xf numFmtId="164" fontId="1" fillId="0" borderId="25" xfId="0" applyNumberFormat="1" applyFont="1" applyBorder="1"/>
    <xf numFmtId="164" fontId="1" fillId="0" borderId="26" xfId="0" applyNumberFormat="1" applyFont="1" applyBorder="1"/>
    <xf numFmtId="0" fontId="1" fillId="0" borderId="27" xfId="0" applyFont="1" applyBorder="1"/>
    <xf numFmtId="0" fontId="1" fillId="0" borderId="28" xfId="0" applyFont="1" applyBorder="1"/>
    <xf numFmtId="164" fontId="1" fillId="0" borderId="29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1003300</xdr:colOff>
      <xdr:row>75</xdr:row>
      <xdr:rowOff>38100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4DEF9036-3A92-4199-BECC-445904F59F47}"/>
            </a:ext>
          </a:extLst>
        </xdr:cNvPr>
        <xdr:cNvSpPr txBox="1"/>
      </xdr:nvSpPr>
      <xdr:spPr>
        <a:xfrm>
          <a:off x="8804275" y="74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5FD08-88B8-4570-B331-66223677CED4}">
  <dimension ref="A1:P79"/>
  <sheetViews>
    <sheetView tabSelected="1" zoomScale="75" zoomScaleNormal="75" workbookViewId="0">
      <selection activeCell="E60" sqref="E60"/>
    </sheetView>
  </sheetViews>
  <sheetFormatPr baseColWidth="10" defaultRowHeight="15" x14ac:dyDescent="0.2"/>
  <cols>
    <col min="1" max="1" width="75.5703125" style="5" bestFit="1" customWidth="1"/>
    <col min="2" max="6" width="20.7109375" style="5" customWidth="1"/>
    <col min="7" max="12" width="12.7109375" style="5" hidden="1" customWidth="1"/>
    <col min="13" max="15" width="11.42578125" style="5" hidden="1" customWidth="1"/>
    <col min="16" max="18" width="11.42578125" style="5" customWidth="1"/>
    <col min="19" max="256" width="11.42578125" style="5"/>
    <col min="257" max="257" width="75.5703125" style="5" bestFit="1" customWidth="1"/>
    <col min="258" max="260" width="20.7109375" style="5" customWidth="1"/>
    <col min="261" max="262" width="16.7109375" style="5" customWidth="1"/>
    <col min="263" max="273" width="0" style="5" hidden="1" customWidth="1"/>
    <col min="274" max="512" width="11.42578125" style="5"/>
    <col min="513" max="513" width="75.5703125" style="5" bestFit="1" customWidth="1"/>
    <col min="514" max="516" width="20.7109375" style="5" customWidth="1"/>
    <col min="517" max="518" width="16.7109375" style="5" customWidth="1"/>
    <col min="519" max="529" width="0" style="5" hidden="1" customWidth="1"/>
    <col min="530" max="768" width="11.42578125" style="5"/>
    <col min="769" max="769" width="75.5703125" style="5" bestFit="1" customWidth="1"/>
    <col min="770" max="772" width="20.7109375" style="5" customWidth="1"/>
    <col min="773" max="774" width="16.7109375" style="5" customWidth="1"/>
    <col min="775" max="785" width="0" style="5" hidden="1" customWidth="1"/>
    <col min="786" max="1024" width="11.42578125" style="5"/>
    <col min="1025" max="1025" width="75.5703125" style="5" bestFit="1" customWidth="1"/>
    <col min="1026" max="1028" width="20.7109375" style="5" customWidth="1"/>
    <col min="1029" max="1030" width="16.7109375" style="5" customWidth="1"/>
    <col min="1031" max="1041" width="0" style="5" hidden="1" customWidth="1"/>
    <col min="1042" max="1280" width="11.42578125" style="5"/>
    <col min="1281" max="1281" width="75.5703125" style="5" bestFit="1" customWidth="1"/>
    <col min="1282" max="1284" width="20.7109375" style="5" customWidth="1"/>
    <col min="1285" max="1286" width="16.7109375" style="5" customWidth="1"/>
    <col min="1287" max="1297" width="0" style="5" hidden="1" customWidth="1"/>
    <col min="1298" max="1536" width="11.42578125" style="5"/>
    <col min="1537" max="1537" width="75.5703125" style="5" bestFit="1" customWidth="1"/>
    <col min="1538" max="1540" width="20.7109375" style="5" customWidth="1"/>
    <col min="1541" max="1542" width="16.7109375" style="5" customWidth="1"/>
    <col min="1543" max="1553" width="0" style="5" hidden="1" customWidth="1"/>
    <col min="1554" max="1792" width="11.42578125" style="5"/>
    <col min="1793" max="1793" width="75.5703125" style="5" bestFit="1" customWidth="1"/>
    <col min="1794" max="1796" width="20.7109375" style="5" customWidth="1"/>
    <col min="1797" max="1798" width="16.7109375" style="5" customWidth="1"/>
    <col min="1799" max="1809" width="0" style="5" hidden="1" customWidth="1"/>
    <col min="1810" max="2048" width="11.42578125" style="5"/>
    <col min="2049" max="2049" width="75.5703125" style="5" bestFit="1" customWidth="1"/>
    <col min="2050" max="2052" width="20.7109375" style="5" customWidth="1"/>
    <col min="2053" max="2054" width="16.7109375" style="5" customWidth="1"/>
    <col min="2055" max="2065" width="0" style="5" hidden="1" customWidth="1"/>
    <col min="2066" max="2304" width="11.42578125" style="5"/>
    <col min="2305" max="2305" width="75.5703125" style="5" bestFit="1" customWidth="1"/>
    <col min="2306" max="2308" width="20.7109375" style="5" customWidth="1"/>
    <col min="2309" max="2310" width="16.7109375" style="5" customWidth="1"/>
    <col min="2311" max="2321" width="0" style="5" hidden="1" customWidth="1"/>
    <col min="2322" max="2560" width="11.42578125" style="5"/>
    <col min="2561" max="2561" width="75.5703125" style="5" bestFit="1" customWidth="1"/>
    <col min="2562" max="2564" width="20.7109375" style="5" customWidth="1"/>
    <col min="2565" max="2566" width="16.7109375" style="5" customWidth="1"/>
    <col min="2567" max="2577" width="0" style="5" hidden="1" customWidth="1"/>
    <col min="2578" max="2816" width="11.42578125" style="5"/>
    <col min="2817" max="2817" width="75.5703125" style="5" bestFit="1" customWidth="1"/>
    <col min="2818" max="2820" width="20.7109375" style="5" customWidth="1"/>
    <col min="2821" max="2822" width="16.7109375" style="5" customWidth="1"/>
    <col min="2823" max="2833" width="0" style="5" hidden="1" customWidth="1"/>
    <col min="2834" max="3072" width="11.42578125" style="5"/>
    <col min="3073" max="3073" width="75.5703125" style="5" bestFit="1" customWidth="1"/>
    <col min="3074" max="3076" width="20.7109375" style="5" customWidth="1"/>
    <col min="3077" max="3078" width="16.7109375" style="5" customWidth="1"/>
    <col min="3079" max="3089" width="0" style="5" hidden="1" customWidth="1"/>
    <col min="3090" max="3328" width="11.42578125" style="5"/>
    <col min="3329" max="3329" width="75.5703125" style="5" bestFit="1" customWidth="1"/>
    <col min="3330" max="3332" width="20.7109375" style="5" customWidth="1"/>
    <col min="3333" max="3334" width="16.7109375" style="5" customWidth="1"/>
    <col min="3335" max="3345" width="0" style="5" hidden="1" customWidth="1"/>
    <col min="3346" max="3584" width="11.42578125" style="5"/>
    <col min="3585" max="3585" width="75.5703125" style="5" bestFit="1" customWidth="1"/>
    <col min="3586" max="3588" width="20.7109375" style="5" customWidth="1"/>
    <col min="3589" max="3590" width="16.7109375" style="5" customWidth="1"/>
    <col min="3591" max="3601" width="0" style="5" hidden="1" customWidth="1"/>
    <col min="3602" max="3840" width="11.42578125" style="5"/>
    <col min="3841" max="3841" width="75.5703125" style="5" bestFit="1" customWidth="1"/>
    <col min="3842" max="3844" width="20.7109375" style="5" customWidth="1"/>
    <col min="3845" max="3846" width="16.7109375" style="5" customWidth="1"/>
    <col min="3847" max="3857" width="0" style="5" hidden="1" customWidth="1"/>
    <col min="3858" max="4096" width="11.42578125" style="5"/>
    <col min="4097" max="4097" width="75.5703125" style="5" bestFit="1" customWidth="1"/>
    <col min="4098" max="4100" width="20.7109375" style="5" customWidth="1"/>
    <col min="4101" max="4102" width="16.7109375" style="5" customWidth="1"/>
    <col min="4103" max="4113" width="0" style="5" hidden="1" customWidth="1"/>
    <col min="4114" max="4352" width="11.42578125" style="5"/>
    <col min="4353" max="4353" width="75.5703125" style="5" bestFit="1" customWidth="1"/>
    <col min="4354" max="4356" width="20.7109375" style="5" customWidth="1"/>
    <col min="4357" max="4358" width="16.7109375" style="5" customWidth="1"/>
    <col min="4359" max="4369" width="0" style="5" hidden="1" customWidth="1"/>
    <col min="4370" max="4608" width="11.42578125" style="5"/>
    <col min="4609" max="4609" width="75.5703125" style="5" bestFit="1" customWidth="1"/>
    <col min="4610" max="4612" width="20.7109375" style="5" customWidth="1"/>
    <col min="4613" max="4614" width="16.7109375" style="5" customWidth="1"/>
    <col min="4615" max="4625" width="0" style="5" hidden="1" customWidth="1"/>
    <col min="4626" max="4864" width="11.42578125" style="5"/>
    <col min="4865" max="4865" width="75.5703125" style="5" bestFit="1" customWidth="1"/>
    <col min="4866" max="4868" width="20.7109375" style="5" customWidth="1"/>
    <col min="4869" max="4870" width="16.7109375" style="5" customWidth="1"/>
    <col min="4871" max="4881" width="0" style="5" hidden="1" customWidth="1"/>
    <col min="4882" max="5120" width="11.42578125" style="5"/>
    <col min="5121" max="5121" width="75.5703125" style="5" bestFit="1" customWidth="1"/>
    <col min="5122" max="5124" width="20.7109375" style="5" customWidth="1"/>
    <col min="5125" max="5126" width="16.7109375" style="5" customWidth="1"/>
    <col min="5127" max="5137" width="0" style="5" hidden="1" customWidth="1"/>
    <col min="5138" max="5376" width="11.42578125" style="5"/>
    <col min="5377" max="5377" width="75.5703125" style="5" bestFit="1" customWidth="1"/>
    <col min="5378" max="5380" width="20.7109375" style="5" customWidth="1"/>
    <col min="5381" max="5382" width="16.7109375" style="5" customWidth="1"/>
    <col min="5383" max="5393" width="0" style="5" hidden="1" customWidth="1"/>
    <col min="5394" max="5632" width="11.42578125" style="5"/>
    <col min="5633" max="5633" width="75.5703125" style="5" bestFit="1" customWidth="1"/>
    <col min="5634" max="5636" width="20.7109375" style="5" customWidth="1"/>
    <col min="5637" max="5638" width="16.7109375" style="5" customWidth="1"/>
    <col min="5639" max="5649" width="0" style="5" hidden="1" customWidth="1"/>
    <col min="5650" max="5888" width="11.42578125" style="5"/>
    <col min="5889" max="5889" width="75.5703125" style="5" bestFit="1" customWidth="1"/>
    <col min="5890" max="5892" width="20.7109375" style="5" customWidth="1"/>
    <col min="5893" max="5894" width="16.7109375" style="5" customWidth="1"/>
    <col min="5895" max="5905" width="0" style="5" hidden="1" customWidth="1"/>
    <col min="5906" max="6144" width="11.42578125" style="5"/>
    <col min="6145" max="6145" width="75.5703125" style="5" bestFit="1" customWidth="1"/>
    <col min="6146" max="6148" width="20.7109375" style="5" customWidth="1"/>
    <col min="6149" max="6150" width="16.7109375" style="5" customWidth="1"/>
    <col min="6151" max="6161" width="0" style="5" hidden="1" customWidth="1"/>
    <col min="6162" max="6400" width="11.42578125" style="5"/>
    <col min="6401" max="6401" width="75.5703125" style="5" bestFit="1" customWidth="1"/>
    <col min="6402" max="6404" width="20.7109375" style="5" customWidth="1"/>
    <col min="6405" max="6406" width="16.7109375" style="5" customWidth="1"/>
    <col min="6407" max="6417" width="0" style="5" hidden="1" customWidth="1"/>
    <col min="6418" max="6656" width="11.42578125" style="5"/>
    <col min="6657" max="6657" width="75.5703125" style="5" bestFit="1" customWidth="1"/>
    <col min="6658" max="6660" width="20.7109375" style="5" customWidth="1"/>
    <col min="6661" max="6662" width="16.7109375" style="5" customWidth="1"/>
    <col min="6663" max="6673" width="0" style="5" hidden="1" customWidth="1"/>
    <col min="6674" max="6912" width="11.42578125" style="5"/>
    <col min="6913" max="6913" width="75.5703125" style="5" bestFit="1" customWidth="1"/>
    <col min="6914" max="6916" width="20.7109375" style="5" customWidth="1"/>
    <col min="6917" max="6918" width="16.7109375" style="5" customWidth="1"/>
    <col min="6919" max="6929" width="0" style="5" hidden="1" customWidth="1"/>
    <col min="6930" max="7168" width="11.42578125" style="5"/>
    <col min="7169" max="7169" width="75.5703125" style="5" bestFit="1" customWidth="1"/>
    <col min="7170" max="7172" width="20.7109375" style="5" customWidth="1"/>
    <col min="7173" max="7174" width="16.7109375" style="5" customWidth="1"/>
    <col min="7175" max="7185" width="0" style="5" hidden="1" customWidth="1"/>
    <col min="7186" max="7424" width="11.42578125" style="5"/>
    <col min="7425" max="7425" width="75.5703125" style="5" bestFit="1" customWidth="1"/>
    <col min="7426" max="7428" width="20.7109375" style="5" customWidth="1"/>
    <col min="7429" max="7430" width="16.7109375" style="5" customWidth="1"/>
    <col min="7431" max="7441" width="0" style="5" hidden="1" customWidth="1"/>
    <col min="7442" max="7680" width="11.42578125" style="5"/>
    <col min="7681" max="7681" width="75.5703125" style="5" bestFit="1" customWidth="1"/>
    <col min="7682" max="7684" width="20.7109375" style="5" customWidth="1"/>
    <col min="7685" max="7686" width="16.7109375" style="5" customWidth="1"/>
    <col min="7687" max="7697" width="0" style="5" hidden="1" customWidth="1"/>
    <col min="7698" max="7936" width="11.42578125" style="5"/>
    <col min="7937" max="7937" width="75.5703125" style="5" bestFit="1" customWidth="1"/>
    <col min="7938" max="7940" width="20.7109375" style="5" customWidth="1"/>
    <col min="7941" max="7942" width="16.7109375" style="5" customWidth="1"/>
    <col min="7943" max="7953" width="0" style="5" hidden="1" customWidth="1"/>
    <col min="7954" max="8192" width="11.42578125" style="5"/>
    <col min="8193" max="8193" width="75.5703125" style="5" bestFit="1" customWidth="1"/>
    <col min="8194" max="8196" width="20.7109375" style="5" customWidth="1"/>
    <col min="8197" max="8198" width="16.7109375" style="5" customWidth="1"/>
    <col min="8199" max="8209" width="0" style="5" hidden="1" customWidth="1"/>
    <col min="8210" max="8448" width="11.42578125" style="5"/>
    <col min="8449" max="8449" width="75.5703125" style="5" bestFit="1" customWidth="1"/>
    <col min="8450" max="8452" width="20.7109375" style="5" customWidth="1"/>
    <col min="8453" max="8454" width="16.7109375" style="5" customWidth="1"/>
    <col min="8455" max="8465" width="0" style="5" hidden="1" customWidth="1"/>
    <col min="8466" max="8704" width="11.42578125" style="5"/>
    <col min="8705" max="8705" width="75.5703125" style="5" bestFit="1" customWidth="1"/>
    <col min="8706" max="8708" width="20.7109375" style="5" customWidth="1"/>
    <col min="8709" max="8710" width="16.7109375" style="5" customWidth="1"/>
    <col min="8711" max="8721" width="0" style="5" hidden="1" customWidth="1"/>
    <col min="8722" max="8960" width="11.42578125" style="5"/>
    <col min="8961" max="8961" width="75.5703125" style="5" bestFit="1" customWidth="1"/>
    <col min="8962" max="8964" width="20.7109375" style="5" customWidth="1"/>
    <col min="8965" max="8966" width="16.7109375" style="5" customWidth="1"/>
    <col min="8967" max="8977" width="0" style="5" hidden="1" customWidth="1"/>
    <col min="8978" max="9216" width="11.42578125" style="5"/>
    <col min="9217" max="9217" width="75.5703125" style="5" bestFit="1" customWidth="1"/>
    <col min="9218" max="9220" width="20.7109375" style="5" customWidth="1"/>
    <col min="9221" max="9222" width="16.7109375" style="5" customWidth="1"/>
    <col min="9223" max="9233" width="0" style="5" hidden="1" customWidth="1"/>
    <col min="9234" max="9472" width="11.42578125" style="5"/>
    <col min="9473" max="9473" width="75.5703125" style="5" bestFit="1" customWidth="1"/>
    <col min="9474" max="9476" width="20.7109375" style="5" customWidth="1"/>
    <col min="9477" max="9478" width="16.7109375" style="5" customWidth="1"/>
    <col min="9479" max="9489" width="0" style="5" hidden="1" customWidth="1"/>
    <col min="9490" max="9728" width="11.42578125" style="5"/>
    <col min="9729" max="9729" width="75.5703125" style="5" bestFit="1" customWidth="1"/>
    <col min="9730" max="9732" width="20.7109375" style="5" customWidth="1"/>
    <col min="9733" max="9734" width="16.7109375" style="5" customWidth="1"/>
    <col min="9735" max="9745" width="0" style="5" hidden="1" customWidth="1"/>
    <col min="9746" max="9984" width="11.42578125" style="5"/>
    <col min="9985" max="9985" width="75.5703125" style="5" bestFit="1" customWidth="1"/>
    <col min="9986" max="9988" width="20.7109375" style="5" customWidth="1"/>
    <col min="9989" max="9990" width="16.7109375" style="5" customWidth="1"/>
    <col min="9991" max="10001" width="0" style="5" hidden="1" customWidth="1"/>
    <col min="10002" max="10240" width="11.42578125" style="5"/>
    <col min="10241" max="10241" width="75.5703125" style="5" bestFit="1" customWidth="1"/>
    <col min="10242" max="10244" width="20.7109375" style="5" customWidth="1"/>
    <col min="10245" max="10246" width="16.7109375" style="5" customWidth="1"/>
    <col min="10247" max="10257" width="0" style="5" hidden="1" customWidth="1"/>
    <col min="10258" max="10496" width="11.42578125" style="5"/>
    <col min="10497" max="10497" width="75.5703125" style="5" bestFit="1" customWidth="1"/>
    <col min="10498" max="10500" width="20.7109375" style="5" customWidth="1"/>
    <col min="10501" max="10502" width="16.7109375" style="5" customWidth="1"/>
    <col min="10503" max="10513" width="0" style="5" hidden="1" customWidth="1"/>
    <col min="10514" max="10752" width="11.42578125" style="5"/>
    <col min="10753" max="10753" width="75.5703125" style="5" bestFit="1" customWidth="1"/>
    <col min="10754" max="10756" width="20.7109375" style="5" customWidth="1"/>
    <col min="10757" max="10758" width="16.7109375" style="5" customWidth="1"/>
    <col min="10759" max="10769" width="0" style="5" hidden="1" customWidth="1"/>
    <col min="10770" max="11008" width="11.42578125" style="5"/>
    <col min="11009" max="11009" width="75.5703125" style="5" bestFit="1" customWidth="1"/>
    <col min="11010" max="11012" width="20.7109375" style="5" customWidth="1"/>
    <col min="11013" max="11014" width="16.7109375" style="5" customWidth="1"/>
    <col min="11015" max="11025" width="0" style="5" hidden="1" customWidth="1"/>
    <col min="11026" max="11264" width="11.42578125" style="5"/>
    <col min="11265" max="11265" width="75.5703125" style="5" bestFit="1" customWidth="1"/>
    <col min="11266" max="11268" width="20.7109375" style="5" customWidth="1"/>
    <col min="11269" max="11270" width="16.7109375" style="5" customWidth="1"/>
    <col min="11271" max="11281" width="0" style="5" hidden="1" customWidth="1"/>
    <col min="11282" max="11520" width="11.42578125" style="5"/>
    <col min="11521" max="11521" width="75.5703125" style="5" bestFit="1" customWidth="1"/>
    <col min="11522" max="11524" width="20.7109375" style="5" customWidth="1"/>
    <col min="11525" max="11526" width="16.7109375" style="5" customWidth="1"/>
    <col min="11527" max="11537" width="0" style="5" hidden="1" customWidth="1"/>
    <col min="11538" max="11776" width="11.42578125" style="5"/>
    <col min="11777" max="11777" width="75.5703125" style="5" bestFit="1" customWidth="1"/>
    <col min="11778" max="11780" width="20.7109375" style="5" customWidth="1"/>
    <col min="11781" max="11782" width="16.7109375" style="5" customWidth="1"/>
    <col min="11783" max="11793" width="0" style="5" hidden="1" customWidth="1"/>
    <col min="11794" max="12032" width="11.42578125" style="5"/>
    <col min="12033" max="12033" width="75.5703125" style="5" bestFit="1" customWidth="1"/>
    <col min="12034" max="12036" width="20.7109375" style="5" customWidth="1"/>
    <col min="12037" max="12038" width="16.7109375" style="5" customWidth="1"/>
    <col min="12039" max="12049" width="0" style="5" hidden="1" customWidth="1"/>
    <col min="12050" max="12288" width="11.42578125" style="5"/>
    <col min="12289" max="12289" width="75.5703125" style="5" bestFit="1" customWidth="1"/>
    <col min="12290" max="12292" width="20.7109375" style="5" customWidth="1"/>
    <col min="12293" max="12294" width="16.7109375" style="5" customWidth="1"/>
    <col min="12295" max="12305" width="0" style="5" hidden="1" customWidth="1"/>
    <col min="12306" max="12544" width="11.42578125" style="5"/>
    <col min="12545" max="12545" width="75.5703125" style="5" bestFit="1" customWidth="1"/>
    <col min="12546" max="12548" width="20.7109375" style="5" customWidth="1"/>
    <col min="12549" max="12550" width="16.7109375" style="5" customWidth="1"/>
    <col min="12551" max="12561" width="0" style="5" hidden="1" customWidth="1"/>
    <col min="12562" max="12800" width="11.42578125" style="5"/>
    <col min="12801" max="12801" width="75.5703125" style="5" bestFit="1" customWidth="1"/>
    <col min="12802" max="12804" width="20.7109375" style="5" customWidth="1"/>
    <col min="12805" max="12806" width="16.7109375" style="5" customWidth="1"/>
    <col min="12807" max="12817" width="0" style="5" hidden="1" customWidth="1"/>
    <col min="12818" max="13056" width="11.42578125" style="5"/>
    <col min="13057" max="13057" width="75.5703125" style="5" bestFit="1" customWidth="1"/>
    <col min="13058" max="13060" width="20.7109375" style="5" customWidth="1"/>
    <col min="13061" max="13062" width="16.7109375" style="5" customWidth="1"/>
    <col min="13063" max="13073" width="0" style="5" hidden="1" customWidth="1"/>
    <col min="13074" max="13312" width="11.42578125" style="5"/>
    <col min="13313" max="13313" width="75.5703125" style="5" bestFit="1" customWidth="1"/>
    <col min="13314" max="13316" width="20.7109375" style="5" customWidth="1"/>
    <col min="13317" max="13318" width="16.7109375" style="5" customWidth="1"/>
    <col min="13319" max="13329" width="0" style="5" hidden="1" customWidth="1"/>
    <col min="13330" max="13568" width="11.42578125" style="5"/>
    <col min="13569" max="13569" width="75.5703125" style="5" bestFit="1" customWidth="1"/>
    <col min="13570" max="13572" width="20.7109375" style="5" customWidth="1"/>
    <col min="13573" max="13574" width="16.7109375" style="5" customWidth="1"/>
    <col min="13575" max="13585" width="0" style="5" hidden="1" customWidth="1"/>
    <col min="13586" max="13824" width="11.42578125" style="5"/>
    <col min="13825" max="13825" width="75.5703125" style="5" bestFit="1" customWidth="1"/>
    <col min="13826" max="13828" width="20.7109375" style="5" customWidth="1"/>
    <col min="13829" max="13830" width="16.7109375" style="5" customWidth="1"/>
    <col min="13831" max="13841" width="0" style="5" hidden="1" customWidth="1"/>
    <col min="13842" max="14080" width="11.42578125" style="5"/>
    <col min="14081" max="14081" width="75.5703125" style="5" bestFit="1" customWidth="1"/>
    <col min="14082" max="14084" width="20.7109375" style="5" customWidth="1"/>
    <col min="14085" max="14086" width="16.7109375" style="5" customWidth="1"/>
    <col min="14087" max="14097" width="0" style="5" hidden="1" customWidth="1"/>
    <col min="14098" max="14336" width="11.42578125" style="5"/>
    <col min="14337" max="14337" width="75.5703125" style="5" bestFit="1" customWidth="1"/>
    <col min="14338" max="14340" width="20.7109375" style="5" customWidth="1"/>
    <col min="14341" max="14342" width="16.7109375" style="5" customWidth="1"/>
    <col min="14343" max="14353" width="0" style="5" hidden="1" customWidth="1"/>
    <col min="14354" max="14592" width="11.42578125" style="5"/>
    <col min="14593" max="14593" width="75.5703125" style="5" bestFit="1" customWidth="1"/>
    <col min="14594" max="14596" width="20.7109375" style="5" customWidth="1"/>
    <col min="14597" max="14598" width="16.7109375" style="5" customWidth="1"/>
    <col min="14599" max="14609" width="0" style="5" hidden="1" customWidth="1"/>
    <col min="14610" max="14848" width="11.42578125" style="5"/>
    <col min="14849" max="14849" width="75.5703125" style="5" bestFit="1" customWidth="1"/>
    <col min="14850" max="14852" width="20.7109375" style="5" customWidth="1"/>
    <col min="14853" max="14854" width="16.7109375" style="5" customWidth="1"/>
    <col min="14855" max="14865" width="0" style="5" hidden="1" customWidth="1"/>
    <col min="14866" max="15104" width="11.42578125" style="5"/>
    <col min="15105" max="15105" width="75.5703125" style="5" bestFit="1" customWidth="1"/>
    <col min="15106" max="15108" width="20.7109375" style="5" customWidth="1"/>
    <col min="15109" max="15110" width="16.7109375" style="5" customWidth="1"/>
    <col min="15111" max="15121" width="0" style="5" hidden="1" customWidth="1"/>
    <col min="15122" max="15360" width="11.42578125" style="5"/>
    <col min="15361" max="15361" width="75.5703125" style="5" bestFit="1" customWidth="1"/>
    <col min="15362" max="15364" width="20.7109375" style="5" customWidth="1"/>
    <col min="15365" max="15366" width="16.7109375" style="5" customWidth="1"/>
    <col min="15367" max="15377" width="0" style="5" hidden="1" customWidth="1"/>
    <col min="15378" max="15616" width="11.42578125" style="5"/>
    <col min="15617" max="15617" width="75.5703125" style="5" bestFit="1" customWidth="1"/>
    <col min="15618" max="15620" width="20.7109375" style="5" customWidth="1"/>
    <col min="15621" max="15622" width="16.7109375" style="5" customWidth="1"/>
    <col min="15623" max="15633" width="0" style="5" hidden="1" customWidth="1"/>
    <col min="15634" max="15872" width="11.42578125" style="5"/>
    <col min="15873" max="15873" width="75.5703125" style="5" bestFit="1" customWidth="1"/>
    <col min="15874" max="15876" width="20.7109375" style="5" customWidth="1"/>
    <col min="15877" max="15878" width="16.7109375" style="5" customWidth="1"/>
    <col min="15879" max="15889" width="0" style="5" hidden="1" customWidth="1"/>
    <col min="15890" max="16128" width="11.42578125" style="5"/>
    <col min="16129" max="16129" width="75.5703125" style="5" bestFit="1" customWidth="1"/>
    <col min="16130" max="16132" width="20.7109375" style="5" customWidth="1"/>
    <col min="16133" max="16134" width="16.7109375" style="5" customWidth="1"/>
    <col min="16135" max="16145" width="0" style="5" hidden="1" customWidth="1"/>
    <col min="16146" max="16384" width="11.42578125" style="5"/>
  </cols>
  <sheetData>
    <row r="1" spans="1:12" ht="15.75" x14ac:dyDescent="0.25">
      <c r="A1" s="1" t="s">
        <v>0</v>
      </c>
      <c r="B1" s="2"/>
      <c r="C1" s="3"/>
      <c r="D1" s="4"/>
    </row>
    <row r="2" spans="1:12" s="10" customFormat="1" x14ac:dyDescent="0.2">
      <c r="A2" s="6" t="s">
        <v>1</v>
      </c>
      <c r="B2" s="7"/>
      <c r="C2" s="8"/>
      <c r="D2" s="9"/>
    </row>
    <row r="3" spans="1:12" s="10" customFormat="1" x14ac:dyDescent="0.2">
      <c r="A3" s="11" t="s">
        <v>2</v>
      </c>
      <c r="B3" s="9"/>
      <c r="C3" s="9"/>
      <c r="D3" s="9"/>
    </row>
    <row r="4" spans="1:12" s="10" customFormat="1" x14ac:dyDescent="0.2">
      <c r="A4" s="11" t="s">
        <v>3</v>
      </c>
      <c r="B4" s="9"/>
      <c r="C4" s="9"/>
      <c r="D4" s="9"/>
    </row>
    <row r="5" spans="1:12" ht="15.75" x14ac:dyDescent="0.25">
      <c r="A5" s="12"/>
      <c r="B5" s="13" t="s">
        <v>69</v>
      </c>
      <c r="C5" s="13" t="s">
        <v>4</v>
      </c>
      <c r="D5" s="13" t="s">
        <v>5</v>
      </c>
    </row>
    <row r="6" spans="1:12" ht="15.75" x14ac:dyDescent="0.25">
      <c r="A6" s="12"/>
      <c r="B6" s="13" t="s">
        <v>70</v>
      </c>
      <c r="C6" s="13"/>
      <c r="D6" s="13" t="s">
        <v>6</v>
      </c>
    </row>
    <row r="7" spans="1:12" ht="16.5" thickBot="1" x14ac:dyDescent="0.3">
      <c r="A7" s="14"/>
      <c r="B7" s="15" t="s">
        <v>7</v>
      </c>
      <c r="C7" s="15" t="s">
        <v>7</v>
      </c>
      <c r="D7" s="15" t="s">
        <v>7</v>
      </c>
      <c r="H7"/>
      <c r="I7"/>
      <c r="J7"/>
      <c r="K7"/>
      <c r="L7"/>
    </row>
    <row r="8" spans="1:12" ht="16.5" hidden="1" thickTop="1" x14ac:dyDescent="0.25">
      <c r="A8" s="16" t="s">
        <v>8</v>
      </c>
      <c r="B8" s="17"/>
      <c r="C8" s="17"/>
      <c r="D8" s="18"/>
    </row>
    <row r="9" spans="1:12" hidden="1" x14ac:dyDescent="0.2">
      <c r="A9" s="19" t="s">
        <v>9</v>
      </c>
      <c r="B9" s="20">
        <v>372</v>
      </c>
      <c r="C9" s="21"/>
      <c r="D9" s="21">
        <f>B9</f>
        <v>372</v>
      </c>
    </row>
    <row r="10" spans="1:12" hidden="1" x14ac:dyDescent="0.2">
      <c r="A10" s="19" t="s">
        <v>10</v>
      </c>
      <c r="B10" s="20">
        <v>262</v>
      </c>
      <c r="C10" s="21"/>
      <c r="D10" s="21">
        <f>B10</f>
        <v>262</v>
      </c>
    </row>
    <row r="11" spans="1:12" hidden="1" x14ac:dyDescent="0.2">
      <c r="A11" s="19" t="s">
        <v>11</v>
      </c>
      <c r="B11" s="20">
        <v>57.3</v>
      </c>
      <c r="C11" s="21"/>
      <c r="D11" s="21">
        <f>B11</f>
        <v>57.3</v>
      </c>
    </row>
    <row r="12" spans="1:12" ht="15.75" hidden="1" x14ac:dyDescent="0.25">
      <c r="A12" s="22"/>
      <c r="B12" s="23"/>
      <c r="C12" s="24"/>
      <c r="D12" s="24"/>
    </row>
    <row r="13" spans="1:12" ht="15.75" hidden="1" x14ac:dyDescent="0.25">
      <c r="A13" s="25" t="s">
        <v>12</v>
      </c>
      <c r="B13" s="23"/>
      <c r="C13" s="23"/>
      <c r="D13" s="23"/>
    </row>
    <row r="14" spans="1:12" hidden="1" x14ac:dyDescent="0.2">
      <c r="A14" s="26" t="s">
        <v>13</v>
      </c>
      <c r="B14" s="27">
        <v>165</v>
      </c>
      <c r="C14" s="28"/>
      <c r="D14" s="21">
        <f t="shared" ref="D14:D19" si="0">B14</f>
        <v>165</v>
      </c>
    </row>
    <row r="15" spans="1:12" hidden="1" x14ac:dyDescent="0.2">
      <c r="A15" s="26" t="s">
        <v>14</v>
      </c>
      <c r="B15" s="27">
        <v>207</v>
      </c>
      <c r="C15" s="28"/>
      <c r="D15" s="21">
        <f t="shared" si="0"/>
        <v>207</v>
      </c>
    </row>
    <row r="16" spans="1:12" hidden="1" x14ac:dyDescent="0.2">
      <c r="A16" s="26" t="s">
        <v>15</v>
      </c>
      <c r="B16" s="27">
        <v>180</v>
      </c>
      <c r="C16" s="29"/>
      <c r="D16" s="21">
        <f t="shared" si="0"/>
        <v>180</v>
      </c>
    </row>
    <row r="17" spans="1:9" hidden="1" x14ac:dyDescent="0.2">
      <c r="A17" s="26" t="s">
        <v>16</v>
      </c>
      <c r="B17" s="27">
        <v>98</v>
      </c>
      <c r="C17" s="29"/>
      <c r="D17" s="21">
        <f t="shared" si="0"/>
        <v>98</v>
      </c>
    </row>
    <row r="18" spans="1:9" hidden="1" x14ac:dyDescent="0.2">
      <c r="A18" s="26" t="s">
        <v>17</v>
      </c>
      <c r="B18" s="27">
        <v>0</v>
      </c>
      <c r="C18" s="29"/>
      <c r="D18" s="21">
        <f t="shared" si="0"/>
        <v>0</v>
      </c>
    </row>
    <row r="19" spans="1:9" hidden="1" x14ac:dyDescent="0.2">
      <c r="A19" s="26" t="s">
        <v>18</v>
      </c>
      <c r="B19" s="27">
        <v>75</v>
      </c>
      <c r="C19" s="29"/>
      <c r="D19" s="21">
        <f t="shared" si="0"/>
        <v>75</v>
      </c>
    </row>
    <row r="20" spans="1:9" ht="15.75" hidden="1" x14ac:dyDescent="0.25">
      <c r="A20" s="22"/>
      <c r="B20" s="30"/>
      <c r="C20" s="23"/>
      <c r="D20" s="23"/>
    </row>
    <row r="21" spans="1:9" ht="15.75" hidden="1" x14ac:dyDescent="0.25">
      <c r="A21" s="25" t="s">
        <v>19</v>
      </c>
      <c r="B21" s="30"/>
      <c r="C21" s="23"/>
      <c r="D21" s="23"/>
      <c r="H21" s="31" t="s">
        <v>20</v>
      </c>
      <c r="I21" s="32" t="s">
        <v>21</v>
      </c>
    </row>
    <row r="22" spans="1:9" ht="15.75" hidden="1" x14ac:dyDescent="0.25">
      <c r="A22" s="22" t="s">
        <v>22</v>
      </c>
      <c r="B22" s="33">
        <f>H22*I22</f>
        <v>3976.2000000000003</v>
      </c>
      <c r="C22" s="27">
        <f>I22*H22</f>
        <v>3976.2000000000003</v>
      </c>
      <c r="D22" s="23"/>
      <c r="H22" s="34">
        <v>18000</v>
      </c>
      <c r="I22" s="35">
        <v>0.22090000000000001</v>
      </c>
    </row>
    <row r="23" spans="1:9" ht="15.75" hidden="1" x14ac:dyDescent="0.25">
      <c r="A23" s="22" t="s">
        <v>23</v>
      </c>
      <c r="B23" s="33">
        <f t="shared" ref="B23:B24" si="1">H23*I23</f>
        <v>552.25</v>
      </c>
      <c r="C23" s="27">
        <f>I23*H23</f>
        <v>552.25</v>
      </c>
      <c r="D23" s="24"/>
      <c r="H23" s="34">
        <v>2500</v>
      </c>
      <c r="I23" s="35">
        <v>0.22090000000000001</v>
      </c>
    </row>
    <row r="24" spans="1:9" ht="15.75" hidden="1" x14ac:dyDescent="0.25">
      <c r="A24" s="22" t="s">
        <v>24</v>
      </c>
      <c r="B24" s="33">
        <f t="shared" si="1"/>
        <v>485.98</v>
      </c>
      <c r="C24" s="27">
        <f>I24*H24</f>
        <v>485.98</v>
      </c>
      <c r="D24" s="24"/>
      <c r="H24" s="34">
        <v>2200</v>
      </c>
      <c r="I24" s="35">
        <v>0.22090000000000001</v>
      </c>
    </row>
    <row r="25" spans="1:9" ht="15.75" hidden="1" x14ac:dyDescent="0.25">
      <c r="A25" s="22"/>
      <c r="B25" s="30"/>
      <c r="C25" s="24"/>
      <c r="D25" s="24"/>
      <c r="H25" s="34"/>
      <c r="I25" s="35"/>
    </row>
    <row r="26" spans="1:9" ht="15.75" hidden="1" x14ac:dyDescent="0.25">
      <c r="A26" s="22" t="s">
        <v>25</v>
      </c>
      <c r="B26" s="28"/>
      <c r="C26" s="36">
        <f>I26*H26</f>
        <v>1325.4</v>
      </c>
      <c r="D26" s="24"/>
      <c r="H26" s="34">
        <v>6000</v>
      </c>
      <c r="I26" s="35">
        <v>0.22090000000000001</v>
      </c>
    </row>
    <row r="27" spans="1:9" ht="15.75" hidden="1" x14ac:dyDescent="0.25">
      <c r="A27" s="22" t="s">
        <v>23</v>
      </c>
      <c r="B27" s="28"/>
      <c r="C27" s="36">
        <f>I27*H27</f>
        <v>552.25</v>
      </c>
      <c r="D27" s="24"/>
      <c r="H27" s="34">
        <v>2500</v>
      </c>
      <c r="I27" s="35">
        <v>0.22090000000000001</v>
      </c>
    </row>
    <row r="28" spans="1:9" ht="15.75" hidden="1" x14ac:dyDescent="0.25">
      <c r="A28" s="22" t="s">
        <v>24</v>
      </c>
      <c r="B28" s="28"/>
      <c r="C28" s="36">
        <f>I28*H28</f>
        <v>485.98</v>
      </c>
      <c r="D28" s="24"/>
      <c r="H28" s="34">
        <v>2200</v>
      </c>
      <c r="I28" s="35">
        <v>0.22090000000000001</v>
      </c>
    </row>
    <row r="29" spans="1:9" ht="15.75" hidden="1" x14ac:dyDescent="0.25">
      <c r="A29" s="22" t="s">
        <v>26</v>
      </c>
      <c r="B29" s="28"/>
      <c r="C29" s="36">
        <v>1400</v>
      </c>
      <c r="D29" s="24"/>
    </row>
    <row r="30" spans="1:9" ht="15.75" hidden="1" x14ac:dyDescent="0.25">
      <c r="A30" s="22"/>
      <c r="B30" s="30"/>
      <c r="C30" s="24"/>
      <c r="D30" s="24"/>
    </row>
    <row r="31" spans="1:9" ht="15.75" hidden="1" x14ac:dyDescent="0.25">
      <c r="A31" s="25" t="s">
        <v>27</v>
      </c>
      <c r="B31" s="30"/>
      <c r="C31" s="24"/>
      <c r="D31" s="24"/>
    </row>
    <row r="32" spans="1:9" hidden="1" x14ac:dyDescent="0.2">
      <c r="A32" s="22" t="s">
        <v>28</v>
      </c>
      <c r="B32" s="27">
        <f>B44-SUM(B9:B11,B14:B19)</f>
        <v>1663.7</v>
      </c>
      <c r="C32" s="36"/>
      <c r="D32" s="21">
        <f>B32</f>
        <v>1663.7</v>
      </c>
    </row>
    <row r="33" spans="1:12" hidden="1" x14ac:dyDescent="0.2">
      <c r="A33" s="22"/>
      <c r="B33" s="28"/>
      <c r="C33" s="36"/>
      <c r="D33" s="21"/>
    </row>
    <row r="34" spans="1:12" ht="15.75" hidden="1" x14ac:dyDescent="0.25">
      <c r="A34" s="25" t="s">
        <v>51</v>
      </c>
      <c r="B34" s="90">
        <f>572000*1.25*0.01</f>
        <v>7150</v>
      </c>
      <c r="C34" s="36"/>
      <c r="D34" s="21"/>
    </row>
    <row r="35" spans="1:12" hidden="1" x14ac:dyDescent="0.2">
      <c r="A35" s="22"/>
      <c r="B35" s="28"/>
      <c r="C35" s="36"/>
      <c r="D35" s="21"/>
    </row>
    <row r="36" spans="1:12" hidden="1" x14ac:dyDescent="0.2">
      <c r="A36" s="37" t="s">
        <v>29</v>
      </c>
      <c r="B36" s="28"/>
      <c r="C36" s="29"/>
      <c r="D36" s="21">
        <v>600</v>
      </c>
    </row>
    <row r="37" spans="1:12" ht="15.75" hidden="1" x14ac:dyDescent="0.25">
      <c r="A37" s="22"/>
      <c r="B37" s="30"/>
      <c r="C37" s="24"/>
      <c r="D37" s="24"/>
    </row>
    <row r="38" spans="1:12" ht="15.75" hidden="1" x14ac:dyDescent="0.25">
      <c r="A38" s="25" t="s">
        <v>30</v>
      </c>
      <c r="B38" s="30"/>
      <c r="C38" s="24"/>
      <c r="D38" s="24"/>
      <c r="H38" s="38"/>
    </row>
    <row r="39" spans="1:12" ht="15.75" hidden="1" x14ac:dyDescent="0.25">
      <c r="A39" s="22" t="s">
        <v>31</v>
      </c>
      <c r="B39" s="28">
        <v>238</v>
      </c>
      <c r="C39" s="28">
        <v>238</v>
      </c>
      <c r="D39" s="24"/>
    </row>
    <row r="40" spans="1:12" ht="15.75" hidden="1" x14ac:dyDescent="0.25">
      <c r="A40" s="22" t="s">
        <v>32</v>
      </c>
      <c r="B40" s="33">
        <v>340</v>
      </c>
      <c r="C40" s="33">
        <v>340</v>
      </c>
      <c r="D40" s="24"/>
    </row>
    <row r="41" spans="1:12" ht="15.75" hidden="1" x14ac:dyDescent="0.25">
      <c r="A41" s="22"/>
      <c r="B41" s="33"/>
      <c r="C41" s="21"/>
      <c r="D41" s="24"/>
    </row>
    <row r="42" spans="1:12" ht="16.5" thickTop="1" x14ac:dyDescent="0.25">
      <c r="A42" s="44" t="s">
        <v>35</v>
      </c>
      <c r="B42" s="45">
        <f>IF(E53=0,H51-L51,IF(AND(E53=500000,E50=0%),I51-L51,IF(AND(E53=500000,E50=2%),J51-L51,IF(AND(E53=500000,E50=5%),K51-L51,IF(AND(E53=800000,E50=0%),I53-L51,IF(AND(E53=800000,E50=2%),J53-L51,IF(AND(E53=800000,E50=5%),K53-L51,)))))))</f>
        <v>-3803</v>
      </c>
      <c r="C42" s="46"/>
      <c r="D42" s="47"/>
    </row>
    <row r="43" spans="1:12" ht="15.75" x14ac:dyDescent="0.25">
      <c r="A43" s="22" t="s">
        <v>36</v>
      </c>
      <c r="B43" s="33">
        <f>B55*0.0015</f>
        <v>375</v>
      </c>
      <c r="C43" s="21"/>
      <c r="D43" s="50">
        <f>B43</f>
        <v>375</v>
      </c>
      <c r="F43" s="48"/>
    </row>
    <row r="44" spans="1:12" x14ac:dyDescent="0.2">
      <c r="A44" s="19" t="s">
        <v>37</v>
      </c>
      <c r="B44" s="51">
        <f>B54*0.2</f>
        <v>3080</v>
      </c>
      <c r="C44" s="21"/>
      <c r="D44" s="50">
        <f>B44</f>
        <v>3080</v>
      </c>
    </row>
    <row r="45" spans="1:12" ht="15.75" x14ac:dyDescent="0.25">
      <c r="A45" s="53" t="s">
        <v>38</v>
      </c>
      <c r="B45" s="54">
        <f>E53*E50</f>
        <v>25000</v>
      </c>
      <c r="C45" s="55"/>
      <c r="D45" s="56">
        <f>B45</f>
        <v>25000</v>
      </c>
      <c r="F45" s="48"/>
    </row>
    <row r="46" spans="1:12" ht="15.75" x14ac:dyDescent="0.25">
      <c r="A46" s="97" t="s">
        <v>39</v>
      </c>
      <c r="B46" s="97">
        <v>0</v>
      </c>
      <c r="C46" s="69"/>
      <c r="D46" s="56"/>
      <c r="F46" s="48"/>
      <c r="H46" s="39" t="s">
        <v>33</v>
      </c>
      <c r="I46" s="40"/>
      <c r="J46" s="40"/>
      <c r="K46" s="41"/>
      <c r="L46" s="39"/>
    </row>
    <row r="47" spans="1:12" ht="16.5" thickBot="1" x14ac:dyDescent="0.3">
      <c r="A47" s="96" t="s">
        <v>62</v>
      </c>
      <c r="B47" s="70">
        <f>SUM(B22:B24,B39:B40)</f>
        <v>5592.43</v>
      </c>
      <c r="C47" s="70">
        <f>SUM(C22:C24,C39:C40)</f>
        <v>5592.43</v>
      </c>
      <c r="D47" s="58"/>
      <c r="H47" s="42" t="s">
        <v>34</v>
      </c>
      <c r="I47" s="42" t="s">
        <v>34</v>
      </c>
      <c r="J47" s="42" t="s">
        <v>34</v>
      </c>
      <c r="K47" s="42" t="s">
        <v>34</v>
      </c>
      <c r="L47" s="42" t="s">
        <v>34</v>
      </c>
    </row>
    <row r="48" spans="1:12" ht="17.25" thickTop="1" thickBot="1" x14ac:dyDescent="0.3">
      <c r="A48" s="74" t="s">
        <v>68</v>
      </c>
      <c r="B48" s="75">
        <f>SUM(B42:B47)</f>
        <v>30244.43</v>
      </c>
      <c r="C48" s="75">
        <f>SUM(C22:C24,C39:C40)</f>
        <v>5592.43</v>
      </c>
      <c r="D48" s="75">
        <f>SUM(D43:D45)</f>
        <v>28455</v>
      </c>
      <c r="E48" s="59" t="s">
        <v>40</v>
      </c>
      <c r="F48" s="59"/>
      <c r="H48" s="48"/>
      <c r="I48" s="49">
        <v>0</v>
      </c>
      <c r="J48" s="49">
        <v>0.02</v>
      </c>
      <c r="K48" s="49">
        <v>0.05</v>
      </c>
      <c r="L48" s="43" t="s">
        <v>60</v>
      </c>
    </row>
    <row r="49" spans="1:15" ht="16.5" thickTop="1" x14ac:dyDescent="0.25">
      <c r="A49" s="12"/>
      <c r="B49" s="60"/>
      <c r="C49" s="61"/>
      <c r="D49" s="62"/>
      <c r="E49" s="59" t="s">
        <v>41</v>
      </c>
      <c r="F49" s="11"/>
      <c r="H49" s="43" t="s">
        <v>7</v>
      </c>
      <c r="I49" s="43" t="s">
        <v>7</v>
      </c>
      <c r="J49" s="43" t="s">
        <v>7</v>
      </c>
      <c r="K49" s="43" t="s">
        <v>7</v>
      </c>
      <c r="L49" s="43" t="s">
        <v>7</v>
      </c>
    </row>
    <row r="50" spans="1:15" ht="15.75" x14ac:dyDescent="0.25">
      <c r="A50" s="63" t="s">
        <v>63</v>
      </c>
      <c r="B50" s="64"/>
      <c r="C50" s="65">
        <f>C48</f>
        <v>5592.43</v>
      </c>
      <c r="D50" s="66"/>
      <c r="E50" s="67">
        <f>IF(F50=I48,F50,IF(F50=J48,F50,IF(F50=K48,F50,0)))</f>
        <v>0.05</v>
      </c>
      <c r="F50" s="68">
        <v>0.05</v>
      </c>
      <c r="H50" s="43">
        <v>0</v>
      </c>
      <c r="I50" s="52">
        <v>500000</v>
      </c>
      <c r="J50" s="52">
        <v>500000</v>
      </c>
      <c r="K50" s="52">
        <v>500000</v>
      </c>
      <c r="L50" s="48" t="s">
        <v>60</v>
      </c>
    </row>
    <row r="51" spans="1:15" ht="15.75" x14ac:dyDescent="0.25">
      <c r="A51" s="22" t="s">
        <v>42</v>
      </c>
      <c r="B51" s="69"/>
      <c r="C51" s="21">
        <f>C52-C50</f>
        <v>16407.57</v>
      </c>
      <c r="D51" s="50"/>
      <c r="E51" s="59" t="s">
        <v>43</v>
      </c>
      <c r="F51" s="59"/>
      <c r="H51" s="57">
        <v>21014</v>
      </c>
      <c r="I51" s="57">
        <v>19160</v>
      </c>
      <c r="J51" s="57">
        <v>16335</v>
      </c>
      <c r="K51" s="57">
        <v>12594</v>
      </c>
      <c r="L51" s="57">
        <v>16397</v>
      </c>
    </row>
    <row r="52" spans="1:15" ht="16.5" thickBot="1" x14ac:dyDescent="0.3">
      <c r="A52" s="12" t="s">
        <v>45</v>
      </c>
      <c r="B52" s="70"/>
      <c r="C52" s="71">
        <v>22000</v>
      </c>
      <c r="D52" s="72"/>
      <c r="E52" s="73" t="s">
        <v>46</v>
      </c>
      <c r="F52" s="11"/>
      <c r="H52" s="48"/>
      <c r="I52" s="52">
        <v>800000</v>
      </c>
      <c r="J52" s="52">
        <v>800000</v>
      </c>
      <c r="K52" s="52">
        <v>800000</v>
      </c>
      <c r="L52" s="48"/>
    </row>
    <row r="53" spans="1:15" ht="17.25" thickTop="1" thickBot="1" x14ac:dyDescent="0.3">
      <c r="A53" s="74" t="s">
        <v>64</v>
      </c>
      <c r="B53" s="75">
        <f>B48</f>
        <v>30244.43</v>
      </c>
      <c r="C53" s="75">
        <f>SUM(C50:C51)</f>
        <v>22000</v>
      </c>
      <c r="D53" s="75">
        <f>SUM(D9:D47)</f>
        <v>32135</v>
      </c>
      <c r="E53" s="76">
        <f>IF(F53=H50,F53,IF(F53=I50,F53,IF(F53=I52,F53,0)))</f>
        <v>500000</v>
      </c>
      <c r="F53" s="77">
        <v>500000</v>
      </c>
      <c r="H53" s="48"/>
      <c r="I53" s="57">
        <v>19160</v>
      </c>
      <c r="J53" s="57">
        <v>14805</v>
      </c>
      <c r="K53" s="57">
        <v>9104</v>
      </c>
      <c r="L53" s="48"/>
    </row>
    <row r="54" spans="1:15" ht="16.5" thickTop="1" x14ac:dyDescent="0.25">
      <c r="A54" s="78" t="s">
        <v>50</v>
      </c>
      <c r="B54" s="79">
        <f>C53*0.7</f>
        <v>15399.999999999998</v>
      </c>
      <c r="D54" s="52"/>
      <c r="E54" s="76"/>
      <c r="F54" s="80"/>
    </row>
    <row r="55" spans="1:15" ht="15.75" x14ac:dyDescent="0.25">
      <c r="A55" s="25" t="s">
        <v>47</v>
      </c>
      <c r="B55" s="81">
        <f>ROUND(572000*0.5*(1+0.25)*0.7/1000,0)*1000</f>
        <v>250000</v>
      </c>
      <c r="D55" s="52"/>
      <c r="E55" s="76"/>
      <c r="F55" s="80"/>
    </row>
    <row r="56" spans="1:15" ht="15.75" x14ac:dyDescent="0.25">
      <c r="A56" s="25" t="s">
        <v>65</v>
      </c>
      <c r="B56" s="81">
        <f>C53-B53</f>
        <v>-8244.43</v>
      </c>
      <c r="D56" s="52"/>
      <c r="E56" s="76"/>
      <c r="F56" s="80"/>
    </row>
    <row r="57" spans="1:15" ht="15.75" x14ac:dyDescent="0.25">
      <c r="A57" s="83" t="s">
        <v>67</v>
      </c>
      <c r="B57" s="84">
        <f>B53/C53</f>
        <v>1.3747468181818181</v>
      </c>
      <c r="D57" s="52"/>
      <c r="E57" s="76"/>
      <c r="F57" s="80"/>
    </row>
    <row r="58" spans="1:15" ht="15.75" x14ac:dyDescent="0.25">
      <c r="A58" s="85"/>
      <c r="B58" s="48" t="s">
        <v>49</v>
      </c>
    </row>
    <row r="59" spans="1:15" ht="16.5" thickBot="1" x14ac:dyDescent="0.3">
      <c r="G59" s="76"/>
      <c r="H59" s="52">
        <v>22360</v>
      </c>
      <c r="I59" s="52">
        <v>20507</v>
      </c>
      <c r="J59" s="52">
        <v>17644</v>
      </c>
      <c r="K59" s="52">
        <v>13728</v>
      </c>
      <c r="L59" s="48">
        <v>16397</v>
      </c>
      <c r="N59" s="52">
        <v>21000</v>
      </c>
      <c r="O59" s="48" t="s">
        <v>44</v>
      </c>
    </row>
    <row r="60" spans="1:15" ht="17.25" thickTop="1" thickBot="1" x14ac:dyDescent="0.3">
      <c r="A60" s="91"/>
      <c r="B60" s="106" t="s">
        <v>7</v>
      </c>
      <c r="C60" s="98" t="s">
        <v>7</v>
      </c>
      <c r="E60"/>
      <c r="G60" s="76"/>
      <c r="H60" s="52"/>
      <c r="I60" s="52"/>
      <c r="J60" s="52"/>
      <c r="K60" s="52"/>
      <c r="N60" s="52">
        <v>30000</v>
      </c>
      <c r="O60" s="48" t="s">
        <v>45</v>
      </c>
    </row>
    <row r="61" spans="1:15" ht="16.5" thickTop="1" x14ac:dyDescent="0.25">
      <c r="A61" s="92" t="s">
        <v>50</v>
      </c>
      <c r="B61" s="107">
        <v>15399.999999999998</v>
      </c>
      <c r="C61" s="99">
        <v>21000</v>
      </c>
      <c r="E61"/>
      <c r="H61" s="52"/>
      <c r="I61" s="52">
        <v>20507</v>
      </c>
      <c r="J61" s="52">
        <v>15947</v>
      </c>
      <c r="K61" s="52">
        <v>10119</v>
      </c>
      <c r="N61" s="52"/>
    </row>
    <row r="62" spans="1:15" ht="15.75" x14ac:dyDescent="0.25">
      <c r="A62" s="25" t="s">
        <v>47</v>
      </c>
      <c r="B62" s="108">
        <v>250000</v>
      </c>
      <c r="C62" s="100">
        <v>250000</v>
      </c>
      <c r="E62"/>
      <c r="G62" s="76"/>
      <c r="N62" s="52"/>
    </row>
    <row r="63" spans="1:15" ht="15.75" x14ac:dyDescent="0.25">
      <c r="A63" s="95" t="s">
        <v>45</v>
      </c>
      <c r="B63" s="108">
        <v>22000</v>
      </c>
      <c r="C63" s="100">
        <v>30000</v>
      </c>
      <c r="E63"/>
      <c r="G63" s="76"/>
    </row>
    <row r="64" spans="1:15" ht="15.75" x14ac:dyDescent="0.25">
      <c r="A64" s="12"/>
      <c r="B64" s="109" t="s">
        <v>59</v>
      </c>
      <c r="C64" s="101" t="s">
        <v>59</v>
      </c>
      <c r="E64"/>
      <c r="G64" s="52"/>
      <c r="H64" s="82">
        <v>21014</v>
      </c>
      <c r="I64" s="82">
        <v>19160</v>
      </c>
      <c r="J64" s="82">
        <v>16335</v>
      </c>
      <c r="K64" s="82">
        <v>12594</v>
      </c>
      <c r="L64" s="82">
        <v>16397</v>
      </c>
      <c r="N64" s="52">
        <f>B54</f>
        <v>15399.999999999998</v>
      </c>
      <c r="O64" s="48" t="s">
        <v>44</v>
      </c>
    </row>
    <row r="65" spans="1:16" ht="16.5" thickBot="1" x14ac:dyDescent="0.3">
      <c r="A65" s="94" t="s">
        <v>66</v>
      </c>
      <c r="B65" s="110" t="s">
        <v>61</v>
      </c>
      <c r="C65" s="102" t="s">
        <v>61</v>
      </c>
      <c r="E65"/>
      <c r="G65" s="76"/>
      <c r="N65" s="52">
        <f>C52</f>
        <v>22000</v>
      </c>
      <c r="O65" s="48" t="s">
        <v>48</v>
      </c>
    </row>
    <row r="66" spans="1:16" ht="16.5" thickTop="1" x14ac:dyDescent="0.25">
      <c r="A66" s="63" t="s">
        <v>52</v>
      </c>
      <c r="B66" s="107">
        <v>8336</v>
      </c>
      <c r="C66" s="99">
        <v>13870</v>
      </c>
      <c r="E66"/>
      <c r="H66" s="76"/>
      <c r="I66" s="82">
        <v>19160</v>
      </c>
      <c r="J66" s="82">
        <v>14805</v>
      </c>
      <c r="K66" s="82">
        <v>9104</v>
      </c>
    </row>
    <row r="67" spans="1:16" ht="15.75" x14ac:dyDescent="0.25">
      <c r="A67" s="22"/>
      <c r="B67" s="108"/>
      <c r="C67" s="103"/>
      <c r="E67" s="42"/>
      <c r="I67" s="43"/>
      <c r="J67" s="88"/>
      <c r="K67" s="48"/>
      <c r="L67" s="48"/>
      <c r="M67" s="48"/>
      <c r="N67" s="48"/>
      <c r="O67" s="48"/>
      <c r="P67" s="48"/>
    </row>
    <row r="68" spans="1:16" ht="15.75" x14ac:dyDescent="0.25">
      <c r="A68" s="22" t="s">
        <v>57</v>
      </c>
      <c r="B68" s="108">
        <v>10190</v>
      </c>
      <c r="C68" s="100">
        <v>15723</v>
      </c>
      <c r="E68" s="52"/>
      <c r="F68" s="76"/>
      <c r="H68" s="86"/>
      <c r="I68" s="87"/>
      <c r="J68" s="88"/>
      <c r="K68" s="48"/>
      <c r="L68" s="48"/>
      <c r="M68" s="48"/>
      <c r="N68" s="48"/>
      <c r="O68" s="48"/>
      <c r="P68" s="48"/>
    </row>
    <row r="69" spans="1:16" ht="15.75" x14ac:dyDescent="0.25">
      <c r="A69" s="22" t="s">
        <v>53</v>
      </c>
      <c r="B69" s="108">
        <v>3015</v>
      </c>
      <c r="C69" s="100">
        <v>8586</v>
      </c>
      <c r="E69" s="52"/>
      <c r="H69" s="89"/>
      <c r="I69" s="87"/>
      <c r="J69" s="88"/>
      <c r="K69" s="48"/>
      <c r="L69" s="48"/>
      <c r="M69" s="48"/>
      <c r="N69" s="48"/>
      <c r="O69" s="48"/>
      <c r="P69" s="48"/>
    </row>
    <row r="70" spans="1:16" ht="15.75" x14ac:dyDescent="0.25">
      <c r="A70" s="22" t="s">
        <v>54</v>
      </c>
      <c r="B70" s="108">
        <v>-8244</v>
      </c>
      <c r="C70" s="100">
        <v>-2498</v>
      </c>
      <c r="E70" s="52"/>
      <c r="H70" s="86"/>
      <c r="I70" s="52"/>
      <c r="J70" s="88"/>
      <c r="K70" s="48"/>
      <c r="L70" s="48"/>
      <c r="M70" s="48"/>
      <c r="N70" s="48"/>
      <c r="O70" s="48"/>
      <c r="P70" s="48"/>
    </row>
    <row r="71" spans="1:16" ht="15.75" x14ac:dyDescent="0.25">
      <c r="A71" s="22"/>
      <c r="B71" s="108"/>
      <c r="C71" s="104"/>
      <c r="E71" s="52"/>
      <c r="H71" s="86"/>
      <c r="I71" s="87"/>
      <c r="J71" s="88"/>
    </row>
    <row r="72" spans="1:16" ht="15.75" x14ac:dyDescent="0.25">
      <c r="A72" s="22" t="s">
        <v>58</v>
      </c>
      <c r="B72" s="108">
        <v>10190</v>
      </c>
      <c r="C72" s="100">
        <v>15723</v>
      </c>
      <c r="E72" s="52"/>
      <c r="I72" s="87"/>
      <c r="J72" s="48"/>
    </row>
    <row r="73" spans="1:16" ht="15.75" x14ac:dyDescent="0.25">
      <c r="A73" s="22" t="s">
        <v>55</v>
      </c>
      <c r="B73" s="108">
        <v>-1455</v>
      </c>
      <c r="C73" s="100">
        <v>4283</v>
      </c>
      <c r="E73" s="52"/>
      <c r="I73" s="87"/>
      <c r="J73" s="48"/>
      <c r="K73" s="48"/>
      <c r="L73" s="48"/>
      <c r="M73" s="48"/>
    </row>
    <row r="74" spans="1:16" ht="16.5" thickBot="1" x14ac:dyDescent="0.3">
      <c r="A74" s="93" t="s">
        <v>56</v>
      </c>
      <c r="B74" s="111">
        <v>-19754</v>
      </c>
      <c r="C74" s="105">
        <v>-13889</v>
      </c>
      <c r="E74" s="52"/>
      <c r="H74" s="52"/>
      <c r="I74" s="67"/>
    </row>
    <row r="75" spans="1:16" x14ac:dyDescent="0.2">
      <c r="B75" s="76"/>
      <c r="I75" s="76"/>
    </row>
    <row r="76" spans="1:16" x14ac:dyDescent="0.2">
      <c r="B76" s="76"/>
      <c r="I76" s="76"/>
    </row>
    <row r="77" spans="1:16" x14ac:dyDescent="0.2">
      <c r="B77" s="76"/>
      <c r="I77" s="76"/>
    </row>
    <row r="78" spans="1:16" ht="15.75" x14ac:dyDescent="0.25">
      <c r="B78" s="76"/>
      <c r="I78" s="52"/>
      <c r="J78" s="48"/>
      <c r="K78" s="48"/>
      <c r="L78" s="48"/>
      <c r="M78" s="48"/>
      <c r="N78" s="48"/>
      <c r="O78" s="48"/>
    </row>
    <row r="79" spans="1:16" x14ac:dyDescent="0.2">
      <c r="B79" s="76"/>
    </row>
  </sheetData>
  <sheetProtection algorithmName="SHA-512" hashValue="EErhq7VicDtaKpMX+T6sSWabO6Ymh0P+O9j3iCR+IzFj5ffZTuBxAL1JM4pz0w+VqnDfMW/hNlom9Exexy1t+w==" saltValue="zyC38WmFkCIjZxS/bUuv2Q==" spinCount="100000" sheet="1" objects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Adrian</cp:lastModifiedBy>
  <dcterms:created xsi:type="dcterms:W3CDTF">2021-04-21T16:18:46Z</dcterms:created>
  <dcterms:modified xsi:type="dcterms:W3CDTF">2021-05-10T08:59:03Z</dcterms:modified>
</cp:coreProperties>
</file>