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DATEN\Dokumente\Abschaffung Eigenmietwert\"/>
    </mc:Choice>
  </mc:AlternateContent>
  <xr:revisionPtr revIDLastSave="0" documentId="13_ncr:1_{BA23B132-4D55-4746-9349-379B2DB61334}" xr6:coauthVersionLast="46" xr6:coauthVersionMax="46" xr10:uidLastSave="{00000000-0000-0000-0000-000000000000}"/>
  <bookViews>
    <workbookView xWindow="315" yWindow="0" windowWidth="23340" windowHeight="15600" xr2:uid="{00000000-000D-0000-FFFF-FFFF00000000}"/>
  </bookViews>
  <sheets>
    <sheet name="Bruttomiete 30'000" sheetId="1" r:id="rId1"/>
  </sheets>
  <calcPr calcId="181029"/>
</workbook>
</file>

<file path=xl/calcChain.xml><?xml version="1.0" encoding="utf-8"?>
<calcChain xmlns="http://schemas.openxmlformats.org/spreadsheetml/2006/main">
  <c r="B24" i="1" l="1"/>
  <c r="B23" i="1"/>
  <c r="B22" i="1"/>
  <c r="B34" i="1"/>
  <c r="B55" i="1"/>
  <c r="B43" i="1"/>
  <c r="D43" i="1"/>
  <c r="E53" i="1"/>
  <c r="E50" i="1"/>
  <c r="C28" i="1"/>
  <c r="C27" i="1"/>
  <c r="C26" i="1"/>
  <c r="C24" i="1"/>
  <c r="C23" i="1"/>
  <c r="C22" i="1"/>
  <c r="D19" i="1"/>
  <c r="D18" i="1"/>
  <c r="D17" i="1"/>
  <c r="D16" i="1"/>
  <c r="D15" i="1"/>
  <c r="D14" i="1"/>
  <c r="D11" i="1"/>
  <c r="D10" i="1"/>
  <c r="D9" i="1"/>
  <c r="C48" i="1"/>
  <c r="C50" i="1"/>
  <c r="C51" i="1"/>
  <c r="C53" i="1"/>
  <c r="B47" i="1"/>
  <c r="B54" i="1"/>
  <c r="B44" i="1"/>
  <c r="D44" i="1"/>
  <c r="B32" i="1"/>
  <c r="D32" i="1"/>
  <c r="B42" i="1" l="1"/>
  <c r="B45" i="1"/>
  <c r="D45" i="1" s="1"/>
  <c r="D53" i="1" l="1"/>
  <c r="D48" i="1"/>
  <c r="B48" i="1"/>
  <c r="B53" i="1" s="1"/>
  <c r="B57" i="1" l="1"/>
  <c r="B56" i="1"/>
</calcChain>
</file>

<file path=xl/sharedStrings.xml><?xml version="1.0" encoding="utf-8"?>
<sst xmlns="http://schemas.openxmlformats.org/spreadsheetml/2006/main" count="95" uniqueCount="70">
  <si>
    <t>Wohnkostenvergleich Vermieter / Mieter im Jahre 2020</t>
  </si>
  <si>
    <t>Beispiel: Wohnort Bern / verheiratet / ev. ref. / amtl. Wert CHF 250'000 / Eigenmietwert CHF 21'000 / nur Standardabzüge</t>
  </si>
  <si>
    <t>Renteneinkommen CHF 100'000 / Wertschriftenvermögen CHF 300'000 / Ertrag CHF 0 / Wertschriftenverwaltung  CHF 600 (2‰)</t>
  </si>
  <si>
    <t>Hauptunterschied gegenüber dem Mieter: Der Vermieter ist zuständig für die Finanzierung des Grundstückes inkl. Immobilie</t>
  </si>
  <si>
    <t>Mieter</t>
  </si>
  <si>
    <t>von Steuern</t>
  </si>
  <si>
    <t>abziehbar</t>
  </si>
  <si>
    <t>CHF</t>
  </si>
  <si>
    <t>Versicherungen</t>
  </si>
  <si>
    <t>Brandversicherung Gebäude 2020 (Versicherungssumme 564'000) / GVB</t>
  </si>
  <si>
    <t>Gebäude Wasser (Aqua, Plus, Top) 2020 / GVB</t>
  </si>
  <si>
    <t>Haftpflichtversicherung (1.4.2019 bis 31.3.2020) / Basler, Basel</t>
  </si>
  <si>
    <t>Jahresgrundgebühren</t>
  </si>
  <si>
    <t>Wassergebühr (enthalten in Wasserkosten)</t>
  </si>
  <si>
    <t>Abwassergebühr (enthalten in Abwasserkosten)</t>
  </si>
  <si>
    <t>Kehrrichtgebühr</t>
  </si>
  <si>
    <t>Grünabfuhrgebühr</t>
  </si>
  <si>
    <t>Beleuchtungsgegbühr</t>
  </si>
  <si>
    <t>Regenwassergebühr</t>
  </si>
  <si>
    <t>Energiekosten</t>
  </si>
  <si>
    <t>kWh</t>
  </si>
  <si>
    <t>CHF/kWh</t>
  </si>
  <si>
    <t>Heizung (heizen nur mit der Elektroheizung)</t>
  </si>
  <si>
    <t>Warmwasser</t>
  </si>
  <si>
    <t>Übriger Bedarf</t>
  </si>
  <si>
    <t>Heizung (heizen mit der Elektroheizung)</t>
  </si>
  <si>
    <t>6 Ster Holz (inkl. Dienstleistungen und Kaminfegerkosten)</t>
  </si>
  <si>
    <t>Unterhalt</t>
  </si>
  <si>
    <t>Verbleibender Rest der Pauschale für Unterhalt</t>
  </si>
  <si>
    <t>Wasser- &amp; Abwasser</t>
  </si>
  <si>
    <t>Wasserverbrauch ohne Grundgebühr</t>
  </si>
  <si>
    <t>Abwasser ohne Grundgebühr</t>
  </si>
  <si>
    <t>Steuern</t>
  </si>
  <si>
    <t>Haus</t>
  </si>
  <si>
    <t>Liegenschaftssteuer</t>
  </si>
  <si>
    <t>Unterhaltspauschale</t>
  </si>
  <si>
    <t>Hypothekarzins</t>
  </si>
  <si>
    <t>Zins für Eigenmittel</t>
  </si>
  <si>
    <t>Hypothekarzinssatz</t>
  </si>
  <si>
    <t>Nebenkosten für Heizung und Warmwasser</t>
  </si>
  <si>
    <t>Nettomiete</t>
  </si>
  <si>
    <t>Hypothek</t>
  </si>
  <si>
    <t>Bruttomiete</t>
  </si>
  <si>
    <t>Eingabefelder</t>
  </si>
  <si>
    <t>Pauschale für Wertschriftenverwaltung minus Vermögensertrag</t>
  </si>
  <si>
    <t>zusätzliche Steuern wegen Immobilienbesitzes</t>
  </si>
  <si>
    <t>0% oder 2% oder 5%</t>
  </si>
  <si>
    <t>0 oder 500'000 oder 800'000</t>
  </si>
  <si>
    <t>Amtlicher Wert (noch Norm Verkehrswertschatzung)</t>
  </si>
  <si>
    <t>Eigenmietwert 70% der Bruttomiete</t>
  </si>
  <si>
    <t>Abschreibung 1% vom Neuwert + Baunebenkosten ???</t>
  </si>
  <si>
    <t>ohne Hypothek</t>
  </si>
  <si>
    <t>Hypothek CHF 500'000 Zinssatz 0%</t>
  </si>
  <si>
    <t>Hypothek CHF 800'000 Zinssatz 0%</t>
  </si>
  <si>
    <t>Hypothek CHF 500'000 Zinssatz 2%</t>
  </si>
  <si>
    <t>Hypothek CHF 500'000 Zinssatz 5%</t>
  </si>
  <si>
    <t>Hypothek CHF 800'000 Zinssatz 2%</t>
  </si>
  <si>
    <t>Hypothek CHF 800'000 Zinssatz 5%</t>
  </si>
  <si>
    <t>Nettoertrag</t>
  </si>
  <si>
    <t>ohne Haus</t>
  </si>
  <si>
    <t>Vermieter als</t>
  </si>
  <si>
    <t>Eigennutzer</t>
  </si>
  <si>
    <t>Verbrauch</t>
  </si>
  <si>
    <t>Eingenheim</t>
  </si>
  <si>
    <t>Verbrauch (Heizung, Warmwasser, Wasser ohne Grundgebühr)</t>
  </si>
  <si>
    <t>Total Wohnkosten Eigennutzer / Verbrauchskosten Mieter</t>
  </si>
  <si>
    <t>Nettoertrag Eigennutzer nach Steuern</t>
  </si>
  <si>
    <t>Anteil Eigennutzer</t>
  </si>
  <si>
    <t>Total Kosten Eigennutzunger / Mieter</t>
  </si>
  <si>
    <t xml:space="preserve">Netttoertrag Eigennutzer nach Steuern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</si>
</sst>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CHF&quot;\ #,##0;[Red]&quot;CHF&quot;\ \-#,##0"/>
    <numFmt numFmtId="164" formatCode="#\ ###\ ##0;[Red]\-#\ ###\ ##0"/>
    <numFmt numFmtId="165" formatCode="#\ ###\ ##0.0000;[Red]\-#\ ###\ ##0.0000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5" fillId="0" borderId="1" xfId="0" applyFont="1" applyBorder="1" applyAlignment="1">
      <alignment horizontal="centerContinuous"/>
    </xf>
    <xf numFmtId="164" fontId="5" fillId="0" borderId="1" xfId="0" applyNumberFormat="1" applyFont="1" applyBorder="1" applyAlignment="1">
      <alignment horizontal="centerContinuous"/>
    </xf>
    <xf numFmtId="164" fontId="5" fillId="0" borderId="2" xfId="0" applyNumberFormat="1" applyFont="1" applyBorder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0" fontId="6" fillId="0" borderId="0" xfId="0" applyFont="1"/>
    <xf numFmtId="0" fontId="6" fillId="0" borderId="1" xfId="0" applyFont="1" applyBorder="1" applyAlignment="1">
      <alignment horizontal="centerContinuous"/>
    </xf>
    <xf numFmtId="164" fontId="6" fillId="0" borderId="1" xfId="0" applyNumberFormat="1" applyFont="1" applyBorder="1" applyAlignment="1">
      <alignment horizontal="centerContinuous"/>
    </xf>
    <xf numFmtId="164" fontId="6" fillId="0" borderId="2" xfId="0" applyNumberFormat="1" applyFont="1" applyBorder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0" fontId="1" fillId="0" borderId="0" xfId="0" applyFont="1"/>
    <xf numFmtId="0" fontId="6" fillId="0" borderId="0" xfId="0" applyFont="1" applyAlignment="1">
      <alignment horizontal="centerContinuous"/>
    </xf>
    <xf numFmtId="0" fontId="6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2" borderId="4" xfId="0" applyFont="1" applyFill="1" applyBorder="1"/>
    <xf numFmtId="164" fontId="5" fillId="0" borderId="5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6" fillId="2" borderId="6" xfId="0" applyFont="1" applyFill="1" applyBorder="1"/>
    <xf numFmtId="164" fontId="6" fillId="3" borderId="6" xfId="0" applyNumberFormat="1" applyFont="1" applyFill="1" applyBorder="1"/>
    <xf numFmtId="164" fontId="6" fillId="0" borderId="7" xfId="0" applyNumberFormat="1" applyFont="1" applyBorder="1"/>
    <xf numFmtId="0" fontId="6" fillId="0" borderId="6" xfId="0" applyFont="1" applyBorder="1"/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6" xfId="0" applyFont="1" applyBorder="1"/>
    <xf numFmtId="0" fontId="1" fillId="0" borderId="8" xfId="0" applyFont="1" applyBorder="1"/>
    <xf numFmtId="164" fontId="2" fillId="3" borderId="6" xfId="0" applyNumberFormat="1" applyFont="1" applyFill="1" applyBorder="1"/>
    <xf numFmtId="164" fontId="2" fillId="2" borderId="6" xfId="0" applyNumberFormat="1" applyFont="1" applyFill="1" applyBorder="1"/>
    <xf numFmtId="164" fontId="2" fillId="0" borderId="6" xfId="0" applyNumberFormat="1" applyFont="1" applyBorder="1"/>
    <xf numFmtId="164" fontId="5" fillId="2" borderId="6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6" fillId="2" borderId="6" xfId="0" applyNumberFormat="1" applyFont="1" applyFill="1" applyBorder="1"/>
    <xf numFmtId="164" fontId="6" fillId="0" borderId="9" xfId="0" applyNumberFormat="1" applyFont="1" applyBorder="1"/>
    <xf numFmtId="165" fontId="6" fillId="0" borderId="10" xfId="0" applyNumberFormat="1" applyFont="1" applyBorder="1"/>
    <xf numFmtId="164" fontId="2" fillId="0" borderId="7" xfId="0" applyNumberFormat="1" applyFont="1" applyBorder="1"/>
    <xf numFmtId="0" fontId="1" fillId="0" borderId="7" xfId="0" applyFont="1" applyBorder="1"/>
    <xf numFmtId="0" fontId="3" fillId="3" borderId="0" xfId="0" applyFont="1" applyFill="1" applyAlignment="1">
      <alignment horizontal="centerContinuous"/>
    </xf>
    <xf numFmtId="0" fontId="6" fillId="3" borderId="0" xfId="0" applyFont="1" applyFill="1" applyAlignment="1">
      <alignment horizontal="centerContinuous"/>
    </xf>
    <xf numFmtId="6" fontId="3" fillId="3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5" fillId="2" borderId="6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7" xfId="0" applyNumberFormat="1" applyFont="1" applyFill="1" applyBorder="1" applyAlignment="1">
      <alignment horizontal="center"/>
    </xf>
    <xf numFmtId="0" fontId="5" fillId="0" borderId="0" xfId="0" applyFont="1"/>
    <xf numFmtId="9" fontId="5" fillId="0" borderId="0" xfId="0" applyNumberFormat="1" applyFont="1" applyAlignment="1">
      <alignment horizontal="center"/>
    </xf>
    <xf numFmtId="164" fontId="6" fillId="0" borderId="7" xfId="0" applyNumberFormat="1" applyFont="1" applyBorder="1" applyAlignment="1">
      <alignment horizontal="right"/>
    </xf>
    <xf numFmtId="164" fontId="6" fillId="4" borderId="6" xfId="0" applyNumberFormat="1" applyFont="1" applyFill="1" applyBorder="1"/>
    <xf numFmtId="164" fontId="5" fillId="0" borderId="0" xfId="0" applyNumberFormat="1" applyFont="1"/>
    <xf numFmtId="0" fontId="6" fillId="2" borderId="11" xfId="0" applyFont="1" applyFill="1" applyBorder="1"/>
    <xf numFmtId="164" fontId="6" fillId="0" borderId="11" xfId="0" applyNumberFormat="1" applyFont="1" applyBorder="1"/>
    <xf numFmtId="164" fontId="6" fillId="0" borderId="12" xfId="0" applyNumberFormat="1" applyFont="1" applyBorder="1"/>
    <xf numFmtId="164" fontId="6" fillId="0" borderId="12" xfId="0" applyNumberFormat="1" applyFont="1" applyBorder="1" applyAlignment="1">
      <alignment horizontal="right"/>
    </xf>
    <xf numFmtId="164" fontId="5" fillId="3" borderId="0" xfId="0" applyNumberFormat="1" applyFont="1" applyFill="1" applyProtection="1">
      <protection locked="0"/>
    </xf>
    <xf numFmtId="164" fontId="6" fillId="0" borderId="13" xfId="0" applyNumberFormat="1" applyFont="1" applyBorder="1"/>
    <xf numFmtId="164" fontId="6" fillId="0" borderId="13" xfId="0" applyNumberFormat="1" applyFont="1" applyBorder="1" applyAlignment="1">
      <alignment horizontal="right"/>
    </xf>
    <xf numFmtId="0" fontId="5" fillId="0" borderId="0" xfId="0" applyFont="1" applyAlignment="1">
      <alignment horizontal="centerContinuous"/>
    </xf>
    <xf numFmtId="164" fontId="6" fillId="0" borderId="1" xfId="0" applyNumberFormat="1" applyFont="1" applyBorder="1"/>
    <xf numFmtId="164" fontId="6" fillId="0" borderId="14" xfId="0" applyNumberFormat="1" applyFont="1" applyBorder="1"/>
    <xf numFmtId="164" fontId="6" fillId="0" borderId="14" xfId="0" applyNumberFormat="1" applyFont="1" applyBorder="1" applyAlignment="1">
      <alignment horizontal="right"/>
    </xf>
    <xf numFmtId="9" fontId="6" fillId="0" borderId="0" xfId="0" applyNumberFormat="1" applyFont="1"/>
    <xf numFmtId="9" fontId="6" fillId="5" borderId="0" xfId="0" applyNumberFormat="1" applyFont="1" applyFill="1" applyProtection="1">
      <protection locked="0"/>
    </xf>
    <xf numFmtId="0" fontId="6" fillId="0" borderId="15" xfId="0" applyFont="1" applyBorder="1"/>
    <xf numFmtId="164" fontId="6" fillId="0" borderId="15" xfId="0" applyNumberFormat="1" applyFont="1" applyBorder="1"/>
    <xf numFmtId="164" fontId="6" fillId="4" borderId="16" xfId="0" applyNumberFormat="1" applyFont="1" applyFill="1" applyBorder="1"/>
    <xf numFmtId="164" fontId="6" fillId="0" borderId="16" xfId="0" applyNumberFormat="1" applyFont="1" applyBorder="1" applyAlignment="1">
      <alignment horizontal="right"/>
    </xf>
    <xf numFmtId="164" fontId="6" fillId="0" borderId="6" xfId="0" applyNumberFormat="1" applyFont="1" applyBorder="1"/>
    <xf numFmtId="164" fontId="6" fillId="0" borderId="3" xfId="0" applyNumberFormat="1" applyFont="1" applyBorder="1"/>
    <xf numFmtId="164" fontId="6" fillId="2" borderId="14" xfId="0" applyNumberFormat="1" applyFont="1" applyFill="1" applyBorder="1"/>
    <xf numFmtId="164" fontId="5" fillId="0" borderId="14" xfId="0" applyNumberFormat="1" applyFont="1" applyBorder="1" applyAlignment="1">
      <alignment horizontal="center"/>
    </xf>
    <xf numFmtId="164" fontId="6" fillId="0" borderId="0" xfId="0" applyNumberFormat="1" applyFont="1"/>
    <xf numFmtId="164" fontId="6" fillId="5" borderId="0" xfId="0" applyNumberFormat="1" applyFont="1" applyFill="1" applyProtection="1">
      <protection locked="0"/>
    </xf>
    <xf numFmtId="0" fontId="5" fillId="0" borderId="17" xfId="0" applyFont="1" applyBorder="1"/>
    <xf numFmtId="164" fontId="5" fillId="0" borderId="17" xfId="0" applyNumberFormat="1" applyFont="1" applyBorder="1"/>
    <xf numFmtId="0" fontId="6" fillId="5" borderId="0" xfId="0" applyFont="1" applyFill="1"/>
    <xf numFmtId="9" fontId="5" fillId="0" borderId="0" xfId="0" applyNumberFormat="1" applyFont="1"/>
    <xf numFmtId="164" fontId="5" fillId="2" borderId="0" xfId="0" applyNumberFormat="1" applyFont="1" applyFill="1"/>
    <xf numFmtId="0" fontId="3" fillId="0" borderId="0" xfId="0" applyFont="1"/>
    <xf numFmtId="10" fontId="5" fillId="2" borderId="0" xfId="0" applyNumberFormat="1" applyFont="1" applyFill="1"/>
    <xf numFmtId="164" fontId="5" fillId="2" borderId="0" xfId="0" applyNumberFormat="1" applyFont="1" applyFill="1" applyAlignment="1">
      <alignment horizontal="center"/>
    </xf>
    <xf numFmtId="0" fontId="5" fillId="0" borderId="18" xfId="0" applyFont="1" applyBorder="1"/>
    <xf numFmtId="164" fontId="5" fillId="0" borderId="18" xfId="0" applyNumberFormat="1" applyFont="1" applyBorder="1"/>
    <xf numFmtId="164" fontId="6" fillId="2" borderId="0" xfId="0" applyNumberFormat="1" applyFont="1" applyFill="1" applyProtection="1">
      <protection locked="0"/>
    </xf>
    <xf numFmtId="164" fontId="5" fillId="0" borderId="6" xfId="0" applyNumberFormat="1" applyFont="1" applyBorder="1"/>
    <xf numFmtId="164" fontId="3" fillId="0" borderId="6" xfId="0" applyNumberFormat="1" applyFont="1" applyBorder="1"/>
    <xf numFmtId="9" fontId="3" fillId="0" borderId="6" xfId="0" applyNumberFormat="1" applyFont="1" applyBorder="1"/>
    <xf numFmtId="164" fontId="4" fillId="2" borderId="6" xfId="0" applyNumberFormat="1" applyFont="1" applyFill="1" applyBorder="1"/>
    <xf numFmtId="0" fontId="6" fillId="0" borderId="19" xfId="0" applyFont="1" applyBorder="1"/>
    <xf numFmtId="0" fontId="5" fillId="0" borderId="15" xfId="0" applyFont="1" applyBorder="1"/>
    <xf numFmtId="164" fontId="5" fillId="0" borderId="15" xfId="0" applyNumberFormat="1" applyFont="1" applyBorder="1"/>
    <xf numFmtId="0" fontId="6" fillId="0" borderId="20" xfId="0" applyFont="1" applyBorder="1"/>
    <xf numFmtId="164" fontId="5" fillId="0" borderId="20" xfId="0" applyNumberFormat="1" applyFont="1" applyBorder="1" applyAlignment="1">
      <alignment horizontal="center"/>
    </xf>
    <xf numFmtId="164" fontId="5" fillId="0" borderId="19" xfId="0" applyNumberFormat="1" applyFont="1" applyBorder="1"/>
    <xf numFmtId="0" fontId="5" fillId="0" borderId="11" xfId="0" applyFont="1" applyBorder="1"/>
    <xf numFmtId="0" fontId="5" fillId="0" borderId="3" xfId="0" applyFont="1" applyBorder="1"/>
    <xf numFmtId="0" fontId="6" fillId="0" borderId="11" xfId="0" applyFont="1" applyBorder="1"/>
    <xf numFmtId="0" fontId="6" fillId="0" borderId="3" xfId="0" applyFont="1" applyBorder="1"/>
    <xf numFmtId="0" fontId="5" fillId="0" borderId="21" xfId="0" applyFont="1" applyBorder="1" applyAlignment="1">
      <alignment horizontal="center"/>
    </xf>
    <xf numFmtId="164" fontId="5" fillId="0" borderId="22" xfId="0" applyNumberFormat="1" applyFont="1" applyBorder="1"/>
    <xf numFmtId="164" fontId="5" fillId="0" borderId="8" xfId="0" applyNumberFormat="1" applyFont="1" applyBorder="1"/>
    <xf numFmtId="0" fontId="5" fillId="0" borderId="23" xfId="0" applyFont="1" applyBorder="1"/>
    <xf numFmtId="0" fontId="5" fillId="0" borderId="24" xfId="0" applyFont="1" applyBorder="1"/>
    <xf numFmtId="164" fontId="5" fillId="0" borderId="25" xfId="0" applyNumberFormat="1" applyFont="1" applyBorder="1"/>
    <xf numFmtId="164" fontId="6" fillId="0" borderId="7" xfId="0" applyNumberFormat="1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1003300</xdr:colOff>
      <xdr:row>72</xdr:row>
      <xdr:rowOff>38100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9D7FAA9-9FB5-4933-BD83-60989B3A3323}"/>
            </a:ext>
          </a:extLst>
        </xdr:cNvPr>
        <xdr:cNvSpPr txBox="1"/>
      </xdr:nvSpPr>
      <xdr:spPr>
        <a:xfrm>
          <a:off x="8534400" y="1332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200"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79"/>
  <sheetViews>
    <sheetView tabSelected="1" zoomScale="71" zoomScaleNormal="71" workbookViewId="0">
      <selection activeCell="G1" sqref="G1:M1048576"/>
    </sheetView>
  </sheetViews>
  <sheetFormatPr baseColWidth="10" defaultRowHeight="15" x14ac:dyDescent="0.2"/>
  <cols>
    <col min="1" max="1" width="75.5703125" style="5" bestFit="1" customWidth="1"/>
    <col min="2" max="6" width="20.7109375" style="5" customWidth="1"/>
    <col min="7" max="12" width="12.7109375" style="5" hidden="1" customWidth="1"/>
    <col min="13" max="13" width="11.42578125" style="5" hidden="1" customWidth="1"/>
    <col min="14" max="19" width="11.42578125" style="5" customWidth="1"/>
    <col min="20" max="16384" width="11.42578125" style="5"/>
  </cols>
  <sheetData>
    <row r="1" spans="1:12" ht="15.75" x14ac:dyDescent="0.25">
      <c r="A1" s="1" t="s">
        <v>0</v>
      </c>
      <c r="B1" s="2"/>
      <c r="C1" s="3"/>
      <c r="D1" s="4"/>
    </row>
    <row r="2" spans="1:12" s="10" customFormat="1" x14ac:dyDescent="0.2">
      <c r="A2" s="6" t="s">
        <v>1</v>
      </c>
      <c r="B2" s="7"/>
      <c r="C2" s="8"/>
      <c r="D2" s="9"/>
    </row>
    <row r="3" spans="1:12" s="10" customFormat="1" x14ac:dyDescent="0.2">
      <c r="A3" s="11" t="s">
        <v>2</v>
      </c>
      <c r="B3" s="9"/>
      <c r="C3" s="9"/>
      <c r="D3" s="9"/>
    </row>
    <row r="4" spans="1:12" s="10" customFormat="1" x14ac:dyDescent="0.2">
      <c r="A4" s="11" t="s">
        <v>3</v>
      </c>
      <c r="B4" s="9"/>
      <c r="C4" s="9"/>
      <c r="D4" s="9"/>
    </row>
    <row r="5" spans="1:12" ht="15.75" x14ac:dyDescent="0.25">
      <c r="A5" s="12"/>
      <c r="B5" s="13" t="s">
        <v>60</v>
      </c>
      <c r="C5" s="13" t="s">
        <v>4</v>
      </c>
      <c r="D5" s="13" t="s">
        <v>5</v>
      </c>
    </row>
    <row r="6" spans="1:12" ht="15.75" x14ac:dyDescent="0.25">
      <c r="A6" s="12"/>
      <c r="B6" s="13" t="s">
        <v>61</v>
      </c>
      <c r="C6" s="13"/>
      <c r="D6" s="13" t="s">
        <v>6</v>
      </c>
    </row>
    <row r="7" spans="1:12" ht="16.5" thickBot="1" x14ac:dyDescent="0.3">
      <c r="A7" s="14"/>
      <c r="B7" s="15" t="s">
        <v>7</v>
      </c>
      <c r="C7" s="15" t="s">
        <v>7</v>
      </c>
      <c r="D7" s="15" t="s">
        <v>7</v>
      </c>
      <c r="H7"/>
      <c r="I7"/>
      <c r="J7"/>
      <c r="K7"/>
      <c r="L7"/>
    </row>
    <row r="8" spans="1:12" ht="16.5" hidden="1" thickTop="1" x14ac:dyDescent="0.25">
      <c r="A8" s="16" t="s">
        <v>8</v>
      </c>
      <c r="B8" s="17"/>
      <c r="C8" s="17"/>
      <c r="D8" s="18"/>
    </row>
    <row r="9" spans="1:12" hidden="1" x14ac:dyDescent="0.2">
      <c r="A9" s="19" t="s">
        <v>9</v>
      </c>
      <c r="B9" s="20">
        <v>372</v>
      </c>
      <c r="C9" s="21"/>
      <c r="D9" s="21">
        <f>B9</f>
        <v>372</v>
      </c>
    </row>
    <row r="10" spans="1:12" hidden="1" x14ac:dyDescent="0.2">
      <c r="A10" s="19" t="s">
        <v>10</v>
      </c>
      <c r="B10" s="20">
        <v>262</v>
      </c>
      <c r="C10" s="21"/>
      <c r="D10" s="21">
        <f>B10</f>
        <v>262</v>
      </c>
    </row>
    <row r="11" spans="1:12" hidden="1" x14ac:dyDescent="0.2">
      <c r="A11" s="19" t="s">
        <v>11</v>
      </c>
      <c r="B11" s="20">
        <v>57.3</v>
      </c>
      <c r="C11" s="21"/>
      <c r="D11" s="21">
        <f>B11</f>
        <v>57.3</v>
      </c>
    </row>
    <row r="12" spans="1:12" ht="15.75" hidden="1" x14ac:dyDescent="0.25">
      <c r="A12" s="22"/>
      <c r="B12" s="23"/>
      <c r="C12" s="24"/>
      <c r="D12" s="24"/>
    </row>
    <row r="13" spans="1:12" ht="15.75" hidden="1" x14ac:dyDescent="0.25">
      <c r="A13" s="25" t="s">
        <v>12</v>
      </c>
      <c r="B13" s="23"/>
      <c r="C13" s="23"/>
      <c r="D13" s="23"/>
    </row>
    <row r="14" spans="1:12" hidden="1" x14ac:dyDescent="0.2">
      <c r="A14" s="26" t="s">
        <v>13</v>
      </c>
      <c r="B14" s="27">
        <v>165</v>
      </c>
      <c r="C14" s="28"/>
      <c r="D14" s="21">
        <f t="shared" ref="D14:D19" si="0">B14</f>
        <v>165</v>
      </c>
    </row>
    <row r="15" spans="1:12" hidden="1" x14ac:dyDescent="0.2">
      <c r="A15" s="26" t="s">
        <v>14</v>
      </c>
      <c r="B15" s="27">
        <v>207</v>
      </c>
      <c r="C15" s="28"/>
      <c r="D15" s="21">
        <f t="shared" si="0"/>
        <v>207</v>
      </c>
    </row>
    <row r="16" spans="1:12" hidden="1" x14ac:dyDescent="0.2">
      <c r="A16" s="26" t="s">
        <v>15</v>
      </c>
      <c r="B16" s="27">
        <v>180</v>
      </c>
      <c r="C16" s="29"/>
      <c r="D16" s="21">
        <f t="shared" si="0"/>
        <v>180</v>
      </c>
    </row>
    <row r="17" spans="1:9" hidden="1" x14ac:dyDescent="0.2">
      <c r="A17" s="26" t="s">
        <v>16</v>
      </c>
      <c r="B17" s="27">
        <v>98</v>
      </c>
      <c r="C17" s="29"/>
      <c r="D17" s="21">
        <f t="shared" si="0"/>
        <v>98</v>
      </c>
    </row>
    <row r="18" spans="1:9" hidden="1" x14ac:dyDescent="0.2">
      <c r="A18" s="26" t="s">
        <v>17</v>
      </c>
      <c r="B18" s="27">
        <v>0</v>
      </c>
      <c r="C18" s="29"/>
      <c r="D18" s="21">
        <f t="shared" si="0"/>
        <v>0</v>
      </c>
    </row>
    <row r="19" spans="1:9" hidden="1" x14ac:dyDescent="0.2">
      <c r="A19" s="26" t="s">
        <v>18</v>
      </c>
      <c r="B19" s="27">
        <v>75</v>
      </c>
      <c r="C19" s="29"/>
      <c r="D19" s="21">
        <f t="shared" si="0"/>
        <v>75</v>
      </c>
    </row>
    <row r="20" spans="1:9" ht="15.75" hidden="1" x14ac:dyDescent="0.25">
      <c r="A20" s="22"/>
      <c r="B20" s="30"/>
      <c r="C20" s="23"/>
      <c r="D20" s="23"/>
    </row>
    <row r="21" spans="1:9" ht="15.75" hidden="1" x14ac:dyDescent="0.25">
      <c r="A21" s="25" t="s">
        <v>19</v>
      </c>
      <c r="B21" s="30"/>
      <c r="C21" s="23"/>
      <c r="D21" s="23"/>
      <c r="H21" s="31" t="s">
        <v>20</v>
      </c>
      <c r="I21" s="32" t="s">
        <v>21</v>
      </c>
    </row>
    <row r="22" spans="1:9" ht="15.75" hidden="1" x14ac:dyDescent="0.25">
      <c r="A22" s="22" t="s">
        <v>22</v>
      </c>
      <c r="B22" s="33">
        <f>H22*I22</f>
        <v>3976.2000000000003</v>
      </c>
      <c r="C22" s="27">
        <f>I22*H22</f>
        <v>3976.2000000000003</v>
      </c>
      <c r="D22" s="23"/>
      <c r="E22" s="5" t="s">
        <v>62</v>
      </c>
      <c r="H22" s="34">
        <v>18000</v>
      </c>
      <c r="I22" s="35">
        <v>0.22090000000000001</v>
      </c>
    </row>
    <row r="23" spans="1:9" ht="15.75" hidden="1" x14ac:dyDescent="0.25">
      <c r="A23" s="22" t="s">
        <v>23</v>
      </c>
      <c r="B23" s="33">
        <f>H23*I23</f>
        <v>552.25</v>
      </c>
      <c r="C23" s="27">
        <f>I23*H23</f>
        <v>552.25</v>
      </c>
      <c r="D23" s="24"/>
      <c r="E23" s="5" t="s">
        <v>62</v>
      </c>
      <c r="H23" s="34">
        <v>2500</v>
      </c>
      <c r="I23" s="35">
        <v>0.22090000000000001</v>
      </c>
    </row>
    <row r="24" spans="1:9" ht="15.75" hidden="1" x14ac:dyDescent="0.25">
      <c r="A24" s="22" t="s">
        <v>24</v>
      </c>
      <c r="B24" s="33">
        <f>H24*I24</f>
        <v>485.98</v>
      </c>
      <c r="C24" s="27">
        <f>I24*H24</f>
        <v>485.98</v>
      </c>
      <c r="D24" s="24"/>
      <c r="E24" s="5" t="s">
        <v>62</v>
      </c>
      <c r="H24" s="34">
        <v>2200</v>
      </c>
      <c r="I24" s="35">
        <v>0.22090000000000001</v>
      </c>
    </row>
    <row r="25" spans="1:9" ht="15.75" hidden="1" x14ac:dyDescent="0.25">
      <c r="A25" s="22"/>
      <c r="B25" s="30"/>
      <c r="C25" s="24"/>
      <c r="D25" s="24"/>
      <c r="H25" s="34"/>
      <c r="I25" s="35"/>
    </row>
    <row r="26" spans="1:9" ht="15.75" hidden="1" x14ac:dyDescent="0.25">
      <c r="A26" s="22" t="s">
        <v>25</v>
      </c>
      <c r="B26" s="28"/>
      <c r="C26" s="36">
        <f>I26*H26</f>
        <v>1325.4</v>
      </c>
      <c r="D26" s="24"/>
      <c r="H26" s="34">
        <v>6000</v>
      </c>
      <c r="I26" s="35">
        <v>0.22090000000000001</v>
      </c>
    </row>
    <row r="27" spans="1:9" ht="15.75" hidden="1" x14ac:dyDescent="0.25">
      <c r="A27" s="22" t="s">
        <v>23</v>
      </c>
      <c r="B27" s="28"/>
      <c r="C27" s="36">
        <f>I27*H27</f>
        <v>552.25</v>
      </c>
      <c r="D27" s="24"/>
      <c r="H27" s="34">
        <v>2500</v>
      </c>
      <c r="I27" s="35">
        <v>0.22090000000000001</v>
      </c>
    </row>
    <row r="28" spans="1:9" ht="15.75" hidden="1" x14ac:dyDescent="0.25">
      <c r="A28" s="22" t="s">
        <v>24</v>
      </c>
      <c r="B28" s="28"/>
      <c r="C28" s="36">
        <f>I28*H28</f>
        <v>485.98</v>
      </c>
      <c r="D28" s="24"/>
      <c r="H28" s="34">
        <v>2200</v>
      </c>
      <c r="I28" s="35">
        <v>0.22090000000000001</v>
      </c>
    </row>
    <row r="29" spans="1:9" ht="15.75" hidden="1" x14ac:dyDescent="0.25">
      <c r="A29" s="22" t="s">
        <v>26</v>
      </c>
      <c r="B29" s="28"/>
      <c r="C29" s="36">
        <v>1400</v>
      </c>
      <c r="D29" s="24"/>
    </row>
    <row r="30" spans="1:9" ht="15.75" hidden="1" x14ac:dyDescent="0.25">
      <c r="A30" s="22"/>
      <c r="B30" s="30"/>
      <c r="C30" s="24"/>
      <c r="D30" s="24"/>
    </row>
    <row r="31" spans="1:9" ht="15.75" hidden="1" x14ac:dyDescent="0.25">
      <c r="A31" s="25" t="s">
        <v>27</v>
      </c>
      <c r="B31" s="30"/>
      <c r="C31" s="24"/>
      <c r="D31" s="24"/>
    </row>
    <row r="32" spans="1:9" hidden="1" x14ac:dyDescent="0.2">
      <c r="A32" s="22" t="s">
        <v>28</v>
      </c>
      <c r="B32" s="27">
        <f>B44-SUM(B9:B11,B14:B19)</f>
        <v>2783.7</v>
      </c>
      <c r="C32" s="36"/>
      <c r="D32" s="21">
        <f>B32</f>
        <v>2783.7</v>
      </c>
    </row>
    <row r="33" spans="1:12" hidden="1" x14ac:dyDescent="0.2">
      <c r="A33" s="22"/>
      <c r="B33" s="28"/>
      <c r="C33" s="36"/>
      <c r="D33" s="21"/>
    </row>
    <row r="34" spans="1:12" ht="15.75" hidden="1" x14ac:dyDescent="0.25">
      <c r="A34" s="25" t="s">
        <v>50</v>
      </c>
      <c r="B34" s="90">
        <f>572000*1.25*0.01</f>
        <v>7150</v>
      </c>
      <c r="C34" s="36"/>
      <c r="D34" s="21"/>
    </row>
    <row r="35" spans="1:12" hidden="1" x14ac:dyDescent="0.2">
      <c r="A35" s="22"/>
      <c r="B35" s="28"/>
      <c r="C35" s="36"/>
      <c r="D35" s="21"/>
    </row>
    <row r="36" spans="1:12" hidden="1" x14ac:dyDescent="0.2">
      <c r="A36" s="37" t="s">
        <v>44</v>
      </c>
      <c r="B36" s="28"/>
      <c r="C36" s="29"/>
      <c r="D36" s="21">
        <v>600</v>
      </c>
    </row>
    <row r="37" spans="1:12" ht="15.75" hidden="1" x14ac:dyDescent="0.25">
      <c r="A37" s="22"/>
      <c r="B37" s="30"/>
      <c r="C37" s="24"/>
      <c r="D37" s="24"/>
    </row>
    <row r="38" spans="1:12" ht="15.75" hidden="1" x14ac:dyDescent="0.25">
      <c r="A38" s="25" t="s">
        <v>29</v>
      </c>
      <c r="B38" s="30"/>
      <c r="C38" s="24"/>
      <c r="D38" s="24"/>
    </row>
    <row r="39" spans="1:12" ht="15.75" hidden="1" x14ac:dyDescent="0.25">
      <c r="A39" s="22" t="s">
        <v>30</v>
      </c>
      <c r="B39" s="28">
        <v>238</v>
      </c>
      <c r="C39" s="28">
        <v>238</v>
      </c>
      <c r="D39" s="24"/>
      <c r="E39" s="5" t="s">
        <v>62</v>
      </c>
    </row>
    <row r="40" spans="1:12" ht="15.75" hidden="1" x14ac:dyDescent="0.25">
      <c r="A40" s="22" t="s">
        <v>31</v>
      </c>
      <c r="B40" s="33">
        <v>340</v>
      </c>
      <c r="C40" s="33">
        <v>340</v>
      </c>
      <c r="D40" s="24"/>
      <c r="E40" s="5" t="s">
        <v>62</v>
      </c>
    </row>
    <row r="41" spans="1:12" ht="15.75" hidden="1" x14ac:dyDescent="0.25">
      <c r="A41" s="22"/>
      <c r="B41" s="33"/>
      <c r="C41" s="21"/>
      <c r="D41" s="24"/>
    </row>
    <row r="42" spans="1:12" ht="16.5" thickTop="1" x14ac:dyDescent="0.25">
      <c r="A42" s="44" t="s">
        <v>45</v>
      </c>
      <c r="B42" s="45">
        <f>IF(E53=0,H51-L51,IF(AND(E53=500000,E50=0%),I51-L51,IF(AND(E53=500000,E50=2%),J51-L51,IF(AND(E53=500000,E50=5%),K51-L51,IF(AND(E53=800000,E50=0%),I53-L51,IF(AND(E53=800000,E50=2%),J53-L51,IF(AND(E53=800000,E50=5%),K53-L51,)))))))</f>
        <v>4110</v>
      </c>
      <c r="C42" s="46"/>
      <c r="D42" s="47"/>
    </row>
    <row r="43" spans="1:12" ht="15.75" x14ac:dyDescent="0.25">
      <c r="A43" s="22" t="s">
        <v>34</v>
      </c>
      <c r="B43" s="33">
        <f>B55*0.0015</f>
        <v>375</v>
      </c>
      <c r="C43" s="21"/>
      <c r="D43" s="50">
        <f>B43</f>
        <v>375</v>
      </c>
      <c r="F43" s="48"/>
    </row>
    <row r="44" spans="1:12" x14ac:dyDescent="0.2">
      <c r="A44" s="19" t="s">
        <v>35</v>
      </c>
      <c r="B44" s="51">
        <f>B54*0.2</f>
        <v>4200</v>
      </c>
      <c r="C44" s="21"/>
      <c r="D44" s="50">
        <f>B44</f>
        <v>4200</v>
      </c>
    </row>
    <row r="45" spans="1:12" ht="15.75" x14ac:dyDescent="0.25">
      <c r="A45" s="53" t="s">
        <v>36</v>
      </c>
      <c r="B45" s="54">
        <f>E53*E50</f>
        <v>0</v>
      </c>
      <c r="C45" s="55"/>
      <c r="D45" s="56">
        <f>B45</f>
        <v>0</v>
      </c>
      <c r="F45" s="48"/>
    </row>
    <row r="46" spans="1:12" ht="15.75" x14ac:dyDescent="0.25">
      <c r="A46" s="25" t="s">
        <v>37</v>
      </c>
      <c r="B46" s="87">
        <v>0</v>
      </c>
      <c r="C46" s="55"/>
      <c r="D46" s="56"/>
      <c r="F46" s="48"/>
      <c r="H46" s="38" t="s">
        <v>32</v>
      </c>
      <c r="I46" s="39"/>
      <c r="J46" s="39"/>
      <c r="K46" s="40"/>
      <c r="L46" s="38"/>
    </row>
    <row r="47" spans="1:12" ht="16.5" thickBot="1" x14ac:dyDescent="0.3">
      <c r="A47" s="100" t="s">
        <v>64</v>
      </c>
      <c r="B47" s="71">
        <f>SUM(B22:B24,B39:B40)</f>
        <v>5592.43</v>
      </c>
      <c r="C47" s="58"/>
      <c r="D47" s="59"/>
      <c r="H47" s="41" t="s">
        <v>33</v>
      </c>
      <c r="I47" s="41" t="s">
        <v>33</v>
      </c>
      <c r="J47" s="41" t="s">
        <v>33</v>
      </c>
      <c r="K47" s="41" t="s">
        <v>33</v>
      </c>
      <c r="L47" s="41" t="s">
        <v>33</v>
      </c>
    </row>
    <row r="48" spans="1:12" ht="17.25" thickTop="1" thickBot="1" x14ac:dyDescent="0.3">
      <c r="A48" s="76" t="s">
        <v>65</v>
      </c>
      <c r="B48" s="77">
        <f>SUM(B42:B47)</f>
        <v>14277.43</v>
      </c>
      <c r="C48" s="77">
        <f>SUM(C22:C24,C39:C40)</f>
        <v>5592.43</v>
      </c>
      <c r="D48" s="77">
        <f>SUM(D9:D47)</f>
        <v>9375</v>
      </c>
      <c r="E48" s="60" t="s">
        <v>46</v>
      </c>
      <c r="F48" s="60"/>
      <c r="H48" s="48"/>
      <c r="I48" s="49">
        <v>0</v>
      </c>
      <c r="J48" s="49">
        <v>0.02</v>
      </c>
      <c r="K48" s="49">
        <v>0.05</v>
      </c>
      <c r="L48" s="43" t="s">
        <v>59</v>
      </c>
    </row>
    <row r="49" spans="1:16" ht="16.5" thickTop="1" x14ac:dyDescent="0.25">
      <c r="A49" s="12"/>
      <c r="B49" s="61"/>
      <c r="C49" s="62"/>
      <c r="D49" s="63"/>
      <c r="E49" s="60" t="s">
        <v>38</v>
      </c>
      <c r="F49" s="11"/>
      <c r="H49" s="43" t="s">
        <v>7</v>
      </c>
      <c r="I49" s="43" t="s">
        <v>7</v>
      </c>
      <c r="J49" s="43" t="s">
        <v>7</v>
      </c>
      <c r="K49" s="43" t="s">
        <v>7</v>
      </c>
      <c r="L49" s="43" t="s">
        <v>7</v>
      </c>
    </row>
    <row r="50" spans="1:16" ht="15.75" x14ac:dyDescent="0.25">
      <c r="A50" s="66" t="s">
        <v>39</v>
      </c>
      <c r="B50" s="67"/>
      <c r="C50" s="68">
        <f>C48</f>
        <v>5592.43</v>
      </c>
      <c r="D50" s="69"/>
      <c r="E50" s="64">
        <f>IF(F50=I48,F50,IF(F50=J48,F50,IF(F50=K48,F50,0)))</f>
        <v>0</v>
      </c>
      <c r="F50" s="65">
        <v>0</v>
      </c>
      <c r="H50" s="43">
        <v>0</v>
      </c>
      <c r="I50" s="52">
        <v>500000</v>
      </c>
      <c r="J50" s="52">
        <v>500000</v>
      </c>
      <c r="K50" s="52">
        <v>500000</v>
      </c>
      <c r="L50" s="48" t="s">
        <v>59</v>
      </c>
    </row>
    <row r="51" spans="1:16" ht="15.75" x14ac:dyDescent="0.25">
      <c r="A51" s="22" t="s">
        <v>40</v>
      </c>
      <c r="B51" s="70"/>
      <c r="C51" s="21">
        <f>C52-C50</f>
        <v>24407.57</v>
      </c>
      <c r="D51" s="107"/>
      <c r="E51" s="60" t="s">
        <v>47</v>
      </c>
      <c r="F51" s="11"/>
      <c r="H51" s="57">
        <v>22360</v>
      </c>
      <c r="I51" s="57">
        <v>20507</v>
      </c>
      <c r="J51" s="57">
        <v>17644</v>
      </c>
      <c r="K51" s="57">
        <v>13728</v>
      </c>
      <c r="L51" s="57">
        <v>16397</v>
      </c>
    </row>
    <row r="52" spans="1:16" ht="16.5" thickBot="1" x14ac:dyDescent="0.3">
      <c r="A52" s="12" t="s">
        <v>42</v>
      </c>
      <c r="B52" s="71"/>
      <c r="C52" s="72">
        <v>30000</v>
      </c>
      <c r="D52" s="73"/>
      <c r="E52" s="42" t="s">
        <v>41</v>
      </c>
      <c r="F52" s="11"/>
      <c r="H52" s="48"/>
      <c r="I52" s="52">
        <v>800000</v>
      </c>
      <c r="J52" s="52">
        <v>800000</v>
      </c>
      <c r="K52" s="52">
        <v>800000</v>
      </c>
      <c r="L52" s="48"/>
    </row>
    <row r="53" spans="1:16" ht="17.25" thickTop="1" thickBot="1" x14ac:dyDescent="0.3">
      <c r="A53" s="76" t="s">
        <v>68</v>
      </c>
      <c r="B53" s="77">
        <f>B48</f>
        <v>14277.43</v>
      </c>
      <c r="C53" s="77">
        <f>SUM(C50:C51)</f>
        <v>30000</v>
      </c>
      <c r="D53" s="77">
        <f>SUM(D9:D47)</f>
        <v>9375</v>
      </c>
      <c r="E53" s="74">
        <f>IF(F53=H50,F53,IF(F53=I50,F53,IF(F53=I52,F53,0)))</f>
        <v>800000</v>
      </c>
      <c r="F53" s="75">
        <v>800000</v>
      </c>
      <c r="H53" s="48"/>
      <c r="I53" s="57">
        <v>20507</v>
      </c>
      <c r="J53" s="57">
        <v>15947</v>
      </c>
      <c r="K53" s="57">
        <v>10119</v>
      </c>
      <c r="L53" s="48"/>
    </row>
    <row r="54" spans="1:16" ht="16.5" thickTop="1" x14ac:dyDescent="0.25">
      <c r="A54" s="84" t="s">
        <v>49</v>
      </c>
      <c r="B54" s="85">
        <f>C53*0.7</f>
        <v>21000</v>
      </c>
      <c r="D54" s="52"/>
      <c r="E54" s="74"/>
      <c r="F54" s="86"/>
    </row>
    <row r="55" spans="1:16" ht="15.75" x14ac:dyDescent="0.25">
      <c r="A55" s="25" t="s">
        <v>48</v>
      </c>
      <c r="B55" s="87">
        <f>ROUND(572000*0.5*(1+0.25)*0.7/1000,0)*1000</f>
        <v>250000</v>
      </c>
      <c r="D55" s="52"/>
      <c r="E55" s="74"/>
      <c r="F55" s="86"/>
    </row>
    <row r="56" spans="1:16" ht="15.75" x14ac:dyDescent="0.25">
      <c r="A56" s="25" t="s">
        <v>69</v>
      </c>
      <c r="B56" s="87">
        <f>C53-B53</f>
        <v>15722.57</v>
      </c>
      <c r="D56" s="52"/>
      <c r="E56" s="74"/>
      <c r="F56" s="86"/>
    </row>
    <row r="57" spans="1:16" ht="16.5" customHeight="1" x14ac:dyDescent="0.25">
      <c r="A57" s="88" t="s">
        <v>67</v>
      </c>
      <c r="B57" s="89">
        <f>B53/C53</f>
        <v>0.47591433333333333</v>
      </c>
      <c r="D57" s="52"/>
      <c r="E57" s="74"/>
      <c r="F57" s="86"/>
      <c r="G57" s="74"/>
      <c r="H57" s="74"/>
      <c r="I57" s="74"/>
      <c r="J57" s="74"/>
    </row>
    <row r="58" spans="1:16" ht="15.75" x14ac:dyDescent="0.25">
      <c r="A58" s="78"/>
      <c r="B58" s="48" t="s">
        <v>43</v>
      </c>
      <c r="G58" s="74"/>
      <c r="H58" s="74"/>
      <c r="I58" s="74"/>
      <c r="J58" s="74"/>
    </row>
    <row r="59" spans="1:16" ht="15.75" thickBot="1" x14ac:dyDescent="0.25">
      <c r="H59" s="74"/>
      <c r="I59" s="74"/>
      <c r="J59" s="74"/>
      <c r="K59" s="74"/>
    </row>
    <row r="60" spans="1:16" ht="17.25" thickTop="1" thickBot="1" x14ac:dyDescent="0.3">
      <c r="A60" s="94"/>
      <c r="B60" s="95" t="s">
        <v>7</v>
      </c>
      <c r="C60" s="101" t="s">
        <v>7</v>
      </c>
      <c r="E60"/>
    </row>
    <row r="61" spans="1:16" ht="16.5" thickTop="1" x14ac:dyDescent="0.25">
      <c r="A61" s="92" t="s">
        <v>49</v>
      </c>
      <c r="B61" s="93">
        <v>21000</v>
      </c>
      <c r="C61" s="102">
        <v>15399.999999999998</v>
      </c>
      <c r="E61"/>
      <c r="I61" s="43"/>
    </row>
    <row r="62" spans="1:16" ht="15.75" x14ac:dyDescent="0.25">
      <c r="A62" s="25" t="s">
        <v>48</v>
      </c>
      <c r="B62" s="87">
        <v>250000</v>
      </c>
      <c r="C62" s="103">
        <v>250000</v>
      </c>
      <c r="E62"/>
      <c r="I62" s="43"/>
    </row>
    <row r="63" spans="1:16" ht="15.75" x14ac:dyDescent="0.25">
      <c r="A63" s="25" t="s">
        <v>42</v>
      </c>
      <c r="B63" s="87">
        <v>30000</v>
      </c>
      <c r="C63" s="103">
        <v>22000</v>
      </c>
      <c r="E63"/>
      <c r="H63" s="79"/>
      <c r="I63" s="80"/>
      <c r="J63" s="81"/>
      <c r="K63" s="48"/>
      <c r="L63" s="48"/>
      <c r="M63" s="48"/>
      <c r="N63" s="48"/>
      <c r="O63" s="48"/>
      <c r="P63" s="48"/>
    </row>
    <row r="64" spans="1:16" ht="15.75" x14ac:dyDescent="0.25">
      <c r="A64" s="99"/>
      <c r="B64" s="97" t="s">
        <v>58</v>
      </c>
      <c r="C64" s="104" t="s">
        <v>58</v>
      </c>
      <c r="E64"/>
      <c r="H64" s="82"/>
      <c r="I64" s="80"/>
      <c r="J64" s="81"/>
      <c r="K64" s="48"/>
      <c r="L64" s="48"/>
      <c r="M64" s="48"/>
      <c r="N64" s="48"/>
      <c r="O64" s="48"/>
      <c r="P64" s="48"/>
    </row>
    <row r="65" spans="1:16" ht="16.5" thickBot="1" x14ac:dyDescent="0.3">
      <c r="A65" s="98" t="s">
        <v>66</v>
      </c>
      <c r="B65" s="98" t="s">
        <v>63</v>
      </c>
      <c r="C65" s="105" t="s">
        <v>63</v>
      </c>
      <c r="E65"/>
      <c r="H65" s="79"/>
      <c r="I65" s="52"/>
      <c r="J65" s="81"/>
      <c r="K65" s="48"/>
      <c r="L65" s="48"/>
      <c r="M65" s="48"/>
      <c r="N65" s="48"/>
      <c r="O65" s="48"/>
      <c r="P65" s="48"/>
    </row>
    <row r="66" spans="1:16" ht="16.5" thickTop="1" x14ac:dyDescent="0.25">
      <c r="A66" s="66" t="s">
        <v>51</v>
      </c>
      <c r="B66" s="93">
        <v>13870</v>
      </c>
      <c r="C66" s="102">
        <v>8336</v>
      </c>
      <c r="E66"/>
      <c r="H66" s="79"/>
      <c r="I66" s="80"/>
      <c r="J66" s="81"/>
      <c r="K66" s="48"/>
      <c r="L66" s="48"/>
      <c r="M66" s="48"/>
      <c r="N66" s="48"/>
      <c r="O66" s="48"/>
      <c r="P66" s="48"/>
    </row>
    <row r="67" spans="1:16" ht="15.75" x14ac:dyDescent="0.25">
      <c r="A67" s="22"/>
      <c r="B67" s="25"/>
      <c r="C67" s="103"/>
      <c r="E67"/>
      <c r="I67" s="83"/>
      <c r="J67" s="81"/>
      <c r="K67" s="48"/>
      <c r="L67" s="48"/>
    </row>
    <row r="68" spans="1:16" ht="15.75" x14ac:dyDescent="0.25">
      <c r="A68" s="22" t="s">
        <v>52</v>
      </c>
      <c r="B68" s="87">
        <v>15723</v>
      </c>
      <c r="C68" s="103">
        <v>10190</v>
      </c>
      <c r="E68"/>
      <c r="I68" s="83"/>
      <c r="J68" s="81"/>
      <c r="K68" s="48"/>
      <c r="L68" s="48"/>
    </row>
    <row r="69" spans="1:16" ht="15.75" x14ac:dyDescent="0.25">
      <c r="A69" s="22" t="s">
        <v>54</v>
      </c>
      <c r="B69" s="87">
        <v>8586</v>
      </c>
      <c r="C69" s="103">
        <v>3015</v>
      </c>
      <c r="E69"/>
      <c r="I69" s="83"/>
      <c r="J69" s="81"/>
      <c r="K69" s="48"/>
      <c r="L69" s="48"/>
    </row>
    <row r="70" spans="1:16" ht="15.75" x14ac:dyDescent="0.25">
      <c r="A70" s="22" t="s">
        <v>55</v>
      </c>
      <c r="B70" s="87">
        <v>-2498</v>
      </c>
      <c r="C70" s="103">
        <v>-8244</v>
      </c>
      <c r="E70"/>
      <c r="I70" s="83"/>
      <c r="J70" s="81"/>
      <c r="K70" s="48"/>
      <c r="L70" s="48"/>
    </row>
    <row r="71" spans="1:16" ht="15.75" x14ac:dyDescent="0.25">
      <c r="A71" s="22"/>
      <c r="B71" s="25"/>
      <c r="C71" s="103"/>
      <c r="E71"/>
      <c r="I71" s="80"/>
      <c r="J71" s="81"/>
    </row>
    <row r="72" spans="1:16" ht="15.75" x14ac:dyDescent="0.25">
      <c r="A72" s="22" t="s">
        <v>53</v>
      </c>
      <c r="B72" s="87">
        <v>15723</v>
      </c>
      <c r="C72" s="103">
        <v>10190</v>
      </c>
      <c r="E72"/>
      <c r="I72" s="80"/>
      <c r="J72" s="81"/>
    </row>
    <row r="73" spans="1:16" ht="15.75" x14ac:dyDescent="0.25">
      <c r="A73" s="22" t="s">
        <v>56</v>
      </c>
      <c r="B73" s="87">
        <v>4283</v>
      </c>
      <c r="C73" s="103">
        <v>-1455</v>
      </c>
      <c r="E73"/>
      <c r="I73" s="80"/>
      <c r="J73" s="48"/>
    </row>
    <row r="74" spans="1:16" ht="16.5" thickBot="1" x14ac:dyDescent="0.3">
      <c r="A74" s="91" t="s">
        <v>57</v>
      </c>
      <c r="B74" s="96">
        <v>-13889</v>
      </c>
      <c r="C74" s="106">
        <v>-19754</v>
      </c>
      <c r="E74"/>
      <c r="H74" s="52"/>
      <c r="I74" s="48"/>
      <c r="J74" s="48"/>
      <c r="K74" s="48"/>
      <c r="L74" s="48"/>
    </row>
    <row r="75" spans="1:16" x14ac:dyDescent="0.2">
      <c r="I75" s="64"/>
    </row>
    <row r="76" spans="1:16" x14ac:dyDescent="0.2">
      <c r="I76" s="74"/>
    </row>
    <row r="77" spans="1:16" x14ac:dyDescent="0.2">
      <c r="I77" s="74"/>
    </row>
    <row r="78" spans="1:16" x14ac:dyDescent="0.2">
      <c r="I78" s="74"/>
    </row>
    <row r="79" spans="1:16" ht="15.75" x14ac:dyDescent="0.25">
      <c r="I79" s="52"/>
      <c r="J79" s="48"/>
      <c r="K79" s="48"/>
      <c r="L79" s="48"/>
      <c r="M79" s="48"/>
      <c r="N79" s="48"/>
      <c r="O79" s="48"/>
    </row>
  </sheetData>
  <sheetProtection algorithmName="SHA-512" hashValue="26eD/3GyBGFs/brlgqf3JZgqRz8OF+PxV1nSIC2Y/DnUuZFnoMWpoeX6dQY6hII9sc7gaHYUREFqMnAfRWv9rQ==" saltValue="WMAydAj9VVTerOJFbmC3Ag==" spinCount="100000" sheet="1"/>
  <phoneticPr fontId="0" type="noConversion"/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Bruttomiete 30'000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Theis</dc:creator>
  <cp:lastModifiedBy>Adrian</cp:lastModifiedBy>
  <dcterms:created xsi:type="dcterms:W3CDTF">2015-07-30T10:17:35Z</dcterms:created>
  <dcterms:modified xsi:type="dcterms:W3CDTF">2021-05-09T08:29:25Z</dcterms:modified>
</cp:coreProperties>
</file>